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W:\MOU-IFA ALL Partners\2025-2026\"/>
    </mc:Choice>
  </mc:AlternateContent>
  <xr:revisionPtr revIDLastSave="0" documentId="13_ncr:1_{E754A729-72E9-4ECB-8609-FA18F02F8C45}" xr6:coauthVersionLast="47" xr6:coauthVersionMax="47" xr10:uidLastSave="{00000000-0000-0000-0000-000000000000}"/>
  <bookViews>
    <workbookView xWindow="-120" yWindow="-120" windowWidth="28110" windowHeight="16440" tabRatio="899" firstSheet="1" activeTab="1" xr2:uid="{00000000-000D-0000-FFFF-FFFF00000000}"/>
  </bookViews>
  <sheets>
    <sheet name="Lists" sheetId="15" state="hidden" r:id="rId1"/>
    <sheet name="MOU" sheetId="11" r:id="rId2"/>
    <sheet name="One-Stop Operating Budget" sheetId="1" r:id="rId3"/>
    <sheet name="Cost by Allocation Base" sheetId="2" r:id="rId4"/>
    <sheet name="FTE" sheetId="7" r:id="rId5"/>
    <sheet name="Square Footage" sheetId="4" state="hidden" r:id="rId6"/>
    <sheet name="Direct Costs" sheetId="14" r:id="rId7"/>
    <sheet name="Total Contrib. by Cost Category" sheetId="10" r:id="rId8"/>
    <sheet name="Total Contrib Summary" sheetId="16" r:id="rId9"/>
  </sheets>
  <definedNames>
    <definedName name="_xlnm._FilterDatabase" localSheetId="2" hidden="1">'One-Stop Operating Budget'!$E$3:$I$3</definedName>
    <definedName name="_xlnm._FilterDatabase" localSheetId="8" hidden="1">'Total Contrib Summary'!$A$3:$J$3</definedName>
    <definedName name="CLINE">#REF!</definedName>
    <definedName name="DDLINE">#REF!</definedName>
    <definedName name="DDREQUEST">#REF!</definedName>
    <definedName name="i">#REF!</definedName>
    <definedName name="INCLINE">#REF!</definedName>
    <definedName name="l">#REF!</definedName>
    <definedName name="lt">#REF!</definedName>
    <definedName name="lts">#REF!</definedName>
    <definedName name="_xlnm.Print_Area" localSheetId="3">'Cost by Allocation Base'!$A$1:$C$33</definedName>
    <definedName name="_xlnm.Print_Area" localSheetId="6">'Direct Costs'!$A$1:$D$36</definedName>
    <definedName name="_xlnm.Print_Area" localSheetId="4">FTE!$A$1:$I$16</definedName>
    <definedName name="_xlnm.Print_Area" localSheetId="1">MOU!$A$1:$K$25</definedName>
    <definedName name="_xlnm.Print_Area" localSheetId="2">'One-Stop Operating Budget'!$A$1:$I$485</definedName>
    <definedName name="_xlnm.Print_Area" localSheetId="5">'Square Footage'!$A$1:$G$30</definedName>
    <definedName name="_xlnm.Print_Area" localSheetId="8">'Total Contrib Summary'!$A$1:$J$25</definedName>
    <definedName name="_xlnm.Print_Area" localSheetId="7">'Total Contrib. by Cost Category'!$A$1:$H$16</definedName>
    <definedName name="_xlnm.Print_Titles" localSheetId="2">'One-Stop Operating Budget'!$1:$3</definedName>
    <definedName name="QLINE">#REF!</definedName>
    <definedName name="QSUMMARY">#REF!</definedName>
    <definedName name="s">#REF!</definedName>
    <definedName name="SLINE">#REF!</definedName>
    <definedName name="STANDLINE">#REF!</definedName>
    <definedName name="VOC">#REF!</definedName>
    <definedName name="VOUCHERLOG">#REF!</definedName>
    <definedName name="wrn.Inv._.CC._.Mo." hidden="1">{#N/A,#N/A,FALSE,"Inv CC Mo"}</definedName>
    <definedName name="wrn.Inv._.CC._.YTD." hidden="1">{#N/A,#N/A,FALSE,"Inv CC YTD"}</definedName>
    <definedName name="wrn.Invoices." hidden="1">{#N/A,#N/A,FALSE,"Inv WIA";#N/A,#N/A,FALSE,"Inv L&amp;WD";#N/A,#N/A,FALSE,"Inv Adult Ed";#N/A,#N/A,FALSE,"Inv Voc Rehab";#N/A,#N/A,FALSE,"Inv TDHS";#N/A,#N/A,FALSE,"Inv JC"}</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J4" i="16"/>
  <c r="F27" i="16"/>
  <c r="J27" i="16"/>
  <c r="E11" i="16" l="1"/>
  <c r="D11" i="16"/>
  <c r="E10" i="16"/>
  <c r="C10" i="16"/>
  <c r="B10" i="16"/>
  <c r="E9" i="16"/>
  <c r="E8" i="16"/>
  <c r="E6" i="16"/>
  <c r="C6" i="16"/>
  <c r="B6" i="16"/>
  <c r="E5" i="16"/>
  <c r="D4" i="16"/>
  <c r="I13" i="16"/>
  <c r="I25" i="16" s="1"/>
  <c r="F10" i="7"/>
  <c r="F16" i="7"/>
  <c r="F15" i="7"/>
  <c r="F14" i="7"/>
  <c r="F13" i="7"/>
  <c r="F12" i="7"/>
  <c r="F11" i="7"/>
  <c r="F4" i="7"/>
  <c r="F9" i="7"/>
  <c r="F8" i="7"/>
  <c r="F7" i="7"/>
  <c r="F6" i="7"/>
  <c r="F5" i="7"/>
  <c r="D16" i="10"/>
  <c r="C16" i="10"/>
  <c r="E14" i="16"/>
  <c r="D13" i="10"/>
  <c r="C13" i="10"/>
  <c r="D12" i="10"/>
  <c r="C12" i="10"/>
  <c r="E15" i="10"/>
  <c r="G24" i="10"/>
  <c r="F18" i="10"/>
  <c r="D21" i="16"/>
  <c r="F17" i="10"/>
  <c r="D16" i="16"/>
  <c r="D20" i="16"/>
  <c r="D19" i="16"/>
  <c r="D17" i="16"/>
  <c r="E14" i="10"/>
  <c r="D12" i="16"/>
  <c r="D10" i="16"/>
  <c r="D5" i="16"/>
  <c r="D9" i="16"/>
  <c r="D8" i="16"/>
  <c r="D6" i="16"/>
  <c r="D13" i="16" l="1"/>
  <c r="G16" i="10"/>
  <c r="H15" i="10"/>
  <c r="G15" i="10"/>
  <c r="H14" i="10"/>
  <c r="G14" i="10"/>
  <c r="G13" i="10"/>
  <c r="H7" i="10"/>
  <c r="H6" i="10"/>
  <c r="A20" i="10"/>
  <c r="A19" i="10"/>
  <c r="A18" i="10"/>
  <c r="A17" i="10"/>
  <c r="A16" i="10"/>
  <c r="A15" i="10"/>
  <c r="A14" i="10"/>
  <c r="A13" i="10"/>
  <c r="A12" i="10"/>
  <c r="A11" i="10"/>
  <c r="A10" i="10"/>
  <c r="A9" i="10"/>
  <c r="A8" i="10"/>
  <c r="A7" i="10"/>
  <c r="A6" i="10"/>
  <c r="A5" i="10"/>
  <c r="A4" i="10"/>
  <c r="A3" i="10"/>
  <c r="D5" i="10"/>
  <c r="C4" i="10"/>
  <c r="C5" i="10"/>
  <c r="F10" i="10"/>
  <c r="D11" i="10"/>
  <c r="C11" i="10"/>
  <c r="D8" i="10"/>
  <c r="C8" i="10"/>
  <c r="E7" i="10"/>
  <c r="E6" i="10"/>
  <c r="D4" i="10"/>
  <c r="E3" i="10"/>
  <c r="F9" i="10"/>
  <c r="E4" i="16" l="1"/>
  <c r="E13" i="16" s="1"/>
  <c r="B11" i="16"/>
  <c r="C11" i="16"/>
  <c r="G11" i="10"/>
  <c r="H11" i="10"/>
  <c r="G8" i="10"/>
  <c r="G7" i="10"/>
  <c r="G6" i="10"/>
  <c r="G5" i="10"/>
  <c r="G4" i="10"/>
  <c r="D23" i="16" l="1"/>
  <c r="D25" i="16" s="1"/>
  <c r="H19" i="16"/>
  <c r="J19" i="16" s="1"/>
  <c r="H20" i="7"/>
  <c r="I20" i="7"/>
  <c r="G20" i="7"/>
  <c r="F11" i="16" l="1"/>
  <c r="H11" i="16"/>
  <c r="J11" i="16" s="1"/>
  <c r="F6" i="16"/>
  <c r="F19" i="16"/>
  <c r="E23" i="16"/>
  <c r="E25" i="16" s="1"/>
  <c r="F18" i="16"/>
  <c r="F17" i="16"/>
  <c r="F12" i="16"/>
  <c r="F7" i="16"/>
  <c r="F10" i="16"/>
  <c r="H6" i="16"/>
  <c r="J6" i="16" s="1"/>
  <c r="H10" i="16"/>
  <c r="J10" i="16" s="1"/>
  <c r="H18" i="16"/>
  <c r="J18" i="16" s="1"/>
  <c r="H17" i="16"/>
  <c r="J17" i="16" s="1"/>
  <c r="H7" i="16"/>
  <c r="J7" i="16" s="1"/>
  <c r="G12" i="10"/>
  <c r="D11" i="7" l="1"/>
  <c r="D10" i="7"/>
  <c r="E15" i="7"/>
  <c r="E13" i="7"/>
  <c r="D8" i="7"/>
  <c r="D9" i="7"/>
  <c r="D7" i="7"/>
  <c r="D5" i="7"/>
  <c r="D4" i="7"/>
  <c r="E27" i="4" l="1"/>
  <c r="E28" i="4"/>
  <c r="E29" i="4"/>
  <c r="E30" i="4"/>
  <c r="E26" i="4"/>
  <c r="E22" i="4"/>
  <c r="E23" i="4"/>
  <c r="E24" i="4"/>
  <c r="E25" i="4"/>
  <c r="E21" i="4"/>
  <c r="E17" i="4"/>
  <c r="E18" i="4"/>
  <c r="E19" i="4"/>
  <c r="E20" i="4"/>
  <c r="E16" i="4"/>
  <c r="E5" i="4"/>
  <c r="E6" i="4"/>
  <c r="E7" i="4"/>
  <c r="E8" i="4"/>
  <c r="E9" i="4"/>
  <c r="E10" i="4"/>
  <c r="E11" i="4"/>
  <c r="E12" i="4"/>
  <c r="E13" i="4"/>
  <c r="E14" i="4"/>
  <c r="E15" i="4"/>
  <c r="E4" i="4"/>
  <c r="D5" i="4"/>
  <c r="D6" i="4"/>
  <c r="D7" i="4"/>
  <c r="D8" i="4"/>
  <c r="D9" i="4"/>
  <c r="D10" i="4"/>
  <c r="D11" i="4"/>
  <c r="D12" i="4"/>
  <c r="D13" i="4"/>
  <c r="D14" i="4"/>
  <c r="D15" i="4"/>
  <c r="D4" i="4"/>
  <c r="D29" i="4" l="1"/>
  <c r="D30" i="4"/>
  <c r="D26" i="4"/>
  <c r="D27" i="4"/>
  <c r="D28" i="4"/>
  <c r="D24" i="4"/>
  <c r="D25" i="4"/>
  <c r="D19" i="4"/>
  <c r="D20" i="4"/>
  <c r="E14" i="7"/>
  <c r="E16" i="7"/>
  <c r="E9" i="7"/>
  <c r="E7" i="7"/>
  <c r="D22" i="4" l="1"/>
  <c r="D23" i="4"/>
  <c r="D21" i="4"/>
  <c r="D17" i="4"/>
  <c r="D18" i="4"/>
  <c r="D16" i="4"/>
  <c r="E12" i="7" l="1"/>
  <c r="E11" i="7"/>
  <c r="E5" i="7" l="1"/>
  <c r="E6" i="7"/>
  <c r="E8" i="7"/>
  <c r="E10" i="7"/>
  <c r="E4" i="7"/>
  <c r="H3" i="10" l="1"/>
  <c r="I5" i="7"/>
  <c r="H11" i="7"/>
  <c r="I15" i="7"/>
  <c r="H13" i="7"/>
  <c r="H6" i="7"/>
  <c r="I13" i="7"/>
  <c r="H8" i="7"/>
  <c r="I8" i="7"/>
  <c r="H12" i="7"/>
  <c r="H4" i="7"/>
  <c r="I7" i="7"/>
  <c r="H15" i="7"/>
  <c r="I6" i="7"/>
  <c r="I10" i="7"/>
  <c r="H16" i="7"/>
  <c r="I12" i="7"/>
  <c r="I4" i="7"/>
  <c r="H7" i="7"/>
  <c r="I11" i="7"/>
  <c r="I16" i="7"/>
  <c r="H9" i="7"/>
  <c r="H14" i="7"/>
  <c r="I14" i="7"/>
  <c r="H10" i="7"/>
  <c r="H5" i="7"/>
  <c r="I9" i="7"/>
  <c r="C17" i="10" l="1"/>
  <c r="B14" i="16"/>
  <c r="C21" i="16"/>
  <c r="B21" i="16"/>
  <c r="H21" i="16" s="1"/>
  <c r="J21" i="16" s="1"/>
  <c r="D19" i="10"/>
  <c r="C15" i="16"/>
  <c r="D18" i="10"/>
  <c r="B8" i="16"/>
  <c r="C16" i="16"/>
  <c r="C19" i="10"/>
  <c r="B15" i="16"/>
  <c r="D17" i="10"/>
  <c r="C14" i="16"/>
  <c r="C23" i="16" s="1"/>
  <c r="C5" i="16"/>
  <c r="C20" i="10"/>
  <c r="B22" i="16"/>
  <c r="C8" i="16"/>
  <c r="B16" i="16"/>
  <c r="C9" i="16"/>
  <c r="B9" i="16"/>
  <c r="C20" i="16"/>
  <c r="B5" i="16"/>
  <c r="B20" i="16"/>
  <c r="C22" i="16"/>
  <c r="D20" i="10"/>
  <c r="C18" i="10"/>
  <c r="D10" i="10"/>
  <c r="C10" i="10"/>
  <c r="D9" i="10"/>
  <c r="C4" i="16" s="1"/>
  <c r="C9" i="10"/>
  <c r="B4" i="16" s="1"/>
  <c r="G8" i="7"/>
  <c r="H5" i="10" s="1"/>
  <c r="G6" i="7"/>
  <c r="H8" i="10" s="1"/>
  <c r="G11" i="7"/>
  <c r="G5" i="7"/>
  <c r="G7" i="7"/>
  <c r="H4" i="10" s="1"/>
  <c r="G14" i="7"/>
  <c r="H13" i="10" s="1"/>
  <c r="I19" i="7"/>
  <c r="I31" i="7" s="1"/>
  <c r="H19" i="7"/>
  <c r="H31" i="7" s="1"/>
  <c r="G4" i="7"/>
  <c r="G9" i="7"/>
  <c r="G12" i="7"/>
  <c r="H16" i="10" s="1"/>
  <c r="G16" i="7"/>
  <c r="G10" i="7"/>
  <c r="G13" i="7"/>
  <c r="H12" i="10" s="1"/>
  <c r="G15" i="7"/>
  <c r="G3" i="10"/>
  <c r="F16" i="16" l="1"/>
  <c r="H16" i="16"/>
  <c r="J16" i="16" s="1"/>
  <c r="H15" i="16"/>
  <c r="J15" i="16" s="1"/>
  <c r="F15" i="16"/>
  <c r="F9" i="16"/>
  <c r="H9" i="16"/>
  <c r="J9" i="16" s="1"/>
  <c r="H20" i="10"/>
  <c r="G20" i="10"/>
  <c r="C25" i="16"/>
  <c r="B13" i="16"/>
  <c r="B25" i="16" s="1"/>
  <c r="H4" i="16"/>
  <c r="H19" i="10"/>
  <c r="G19" i="10"/>
  <c r="H18" i="10"/>
  <c r="G18" i="10"/>
  <c r="H8" i="16"/>
  <c r="J8" i="16" s="1"/>
  <c r="F8" i="16"/>
  <c r="F22" i="16"/>
  <c r="H22" i="16"/>
  <c r="J22" i="16" s="1"/>
  <c r="C13" i="16"/>
  <c r="F14" i="16"/>
  <c r="B23" i="16"/>
  <c r="H14" i="16"/>
  <c r="J14" i="16" s="1"/>
  <c r="F20" i="16"/>
  <c r="H20" i="16"/>
  <c r="J20" i="16" s="1"/>
  <c r="H5" i="16"/>
  <c r="J5" i="16" s="1"/>
  <c r="F5" i="16"/>
  <c r="H17" i="10"/>
  <c r="G17" i="10"/>
  <c r="G9" i="10"/>
  <c r="G23" i="10" s="1"/>
  <c r="H9" i="10"/>
  <c r="H23" i="10" s="1"/>
  <c r="H25" i="10" s="1"/>
  <c r="G10" i="10"/>
  <c r="H10" i="10"/>
  <c r="I21" i="7"/>
  <c r="H21" i="7"/>
  <c r="G19" i="7"/>
  <c r="H24" i="10" s="1"/>
  <c r="G25" i="10" l="1"/>
  <c r="H13" i="16"/>
  <c r="J13" i="16"/>
  <c r="F13" i="16"/>
  <c r="J23" i="16"/>
  <c r="F23" i="16"/>
  <c r="H23" i="16"/>
  <c r="G31" i="7"/>
  <c r="G21" i="7"/>
  <c r="J25" i="16" l="1"/>
  <c r="J28" i="16" s="1"/>
  <c r="F25" i="16"/>
  <c r="F28" i="16" s="1"/>
  <c r="H25" i="16"/>
</calcChain>
</file>

<file path=xl/sharedStrings.xml><?xml version="1.0" encoding="utf-8"?>
<sst xmlns="http://schemas.openxmlformats.org/spreadsheetml/2006/main" count="4816" uniqueCount="355">
  <si>
    <t>ONE-STOP OPERATING BUDGET</t>
  </si>
  <si>
    <t>Partner Program</t>
  </si>
  <si>
    <t># of Staff</t>
  </si>
  <si>
    <t>Weekly Staff Hours</t>
  </si>
  <si>
    <t>Row Labels</t>
  </si>
  <si>
    <t>FTE</t>
  </si>
  <si>
    <t>Square Footage</t>
  </si>
  <si>
    <t>Grand Total</t>
  </si>
  <si>
    <t>Infrastructure Costs</t>
  </si>
  <si>
    <t xml:space="preserve"> Cost</t>
  </si>
  <si>
    <t>Total</t>
  </si>
  <si>
    <t>Printing</t>
  </si>
  <si>
    <t>Communications</t>
  </si>
  <si>
    <t>Location</t>
  </si>
  <si>
    <t>Partner</t>
  </si>
  <si>
    <t>Salaries</t>
  </si>
  <si>
    <t>Benefits</t>
  </si>
  <si>
    <t>Travel</t>
  </si>
  <si>
    <t>Non-Shared Direct</t>
  </si>
  <si>
    <t>Direct</t>
  </si>
  <si>
    <t>Additional Costs</t>
  </si>
  <si>
    <t>Vocational Rehabilitation</t>
  </si>
  <si>
    <t>Utilities</t>
  </si>
  <si>
    <t>Supplies</t>
  </si>
  <si>
    <t>Partner Organization</t>
  </si>
  <si>
    <t>Authorization / Category</t>
  </si>
  <si>
    <t>Adult Education</t>
  </si>
  <si>
    <t>Department of Rehabilitation Services</t>
  </si>
  <si>
    <t>WIOA title IV State Vocational Rehabilitation program, authorized under title I of the Rehabilitation Act of 1973 (29 U.S.C.720 et seq.)</t>
  </si>
  <si>
    <t>Jobs for Veterans State Grants (JVSG), authorized under chapter 41 of title 38, U.S.C.</t>
  </si>
  <si>
    <t>Trade Adjustment Assistance (TAA)</t>
  </si>
  <si>
    <t>Trade Adjustment Assistance (TAA), authorized under chapter 2 of title II of the Trade Act of 1974 (19 U.S.C. 2271et seq.)</t>
  </si>
  <si>
    <t>Wagner-Peyser Employment Services (ES)</t>
  </si>
  <si>
    <t>WIOA Adult, Dislocated Workers, and Youth Programs</t>
  </si>
  <si>
    <t>WIOA title I Adult, Dislocated Workers, and Youth Programs</t>
  </si>
  <si>
    <r>
      <rPr>
        <b/>
        <sz val="10"/>
        <color rgb="FFFFFFFF"/>
        <rFont val="Calibri"/>
        <family val="2"/>
        <scheme val="minor"/>
      </rPr>
      <t>Cost Category</t>
    </r>
  </si>
  <si>
    <r>
      <rPr>
        <b/>
        <sz val="10"/>
        <color rgb="FFFFFFFF"/>
        <rFont val="Calibri"/>
        <family val="2"/>
        <scheme val="minor"/>
      </rPr>
      <t>Cost Pool</t>
    </r>
  </si>
  <si>
    <r>
      <rPr>
        <b/>
        <sz val="10"/>
        <color rgb="FFFFFFFF"/>
        <rFont val="Calibri"/>
        <family val="2"/>
        <scheme val="minor"/>
      </rPr>
      <t>Cost Item</t>
    </r>
  </si>
  <si>
    <t>Column Labels</t>
  </si>
  <si>
    <t>Direct Costs</t>
  </si>
  <si>
    <t>Non-Shared Direct Costs</t>
  </si>
  <si>
    <t>WIOA title III Wagner-Peyser Employment Services (ES), authorized under the Wagner-Peyser Act (29 U.S.C. 49 et seq.),  also providing the state’s public labor exchange</t>
  </si>
  <si>
    <t>Re-employment Services Eligibility and Assessment</t>
  </si>
  <si>
    <t>Equipment</t>
  </si>
  <si>
    <t>Billed Amount</t>
  </si>
  <si>
    <t>Cost</t>
  </si>
  <si>
    <t>Center Type</t>
  </si>
  <si>
    <t>Cost Category</t>
  </si>
  <si>
    <t>Allocation Base</t>
  </si>
  <si>
    <t>Cost Pool</t>
  </si>
  <si>
    <t>Alamo</t>
  </si>
  <si>
    <t>Comprehensive</t>
  </si>
  <si>
    <t>CSPED</t>
  </si>
  <si>
    <t>Alcoa</t>
  </si>
  <si>
    <t>Affiliate</t>
  </si>
  <si>
    <t>FLC</t>
  </si>
  <si>
    <t>Ashland City</t>
  </si>
  <si>
    <t>Specialized</t>
  </si>
  <si>
    <t>Job Corps</t>
  </si>
  <si>
    <t>Athens</t>
  </si>
  <si>
    <t>JVSG - CONS</t>
  </si>
  <si>
    <t>Bolivar</t>
  </si>
  <si>
    <t>JVSG - DVOP</t>
  </si>
  <si>
    <t>Brownsville</t>
  </si>
  <si>
    <t>JVSG - LVER</t>
  </si>
  <si>
    <t>Camden</t>
  </si>
  <si>
    <t>Reentry</t>
  </si>
  <si>
    <t>Maintenance</t>
  </si>
  <si>
    <t>Carthage</t>
  </si>
  <si>
    <t>RESEA - Local</t>
  </si>
  <si>
    <t>Third Party Professional</t>
  </si>
  <si>
    <t>Celina</t>
  </si>
  <si>
    <t>RESEA - State</t>
  </si>
  <si>
    <t>Centerville</t>
  </si>
  <si>
    <t>SCSEP</t>
  </si>
  <si>
    <t>Rentals and Insurance</t>
  </si>
  <si>
    <t>Chattanooga</t>
  </si>
  <si>
    <t>Motor Vehicle Operations</t>
  </si>
  <si>
    <t>Clarksville</t>
  </si>
  <si>
    <t>Awards</t>
  </si>
  <si>
    <t>Cleveland</t>
  </si>
  <si>
    <t>Grants and Subsidies</t>
  </si>
  <si>
    <t>Columbia</t>
  </si>
  <si>
    <t>TANF</t>
  </si>
  <si>
    <t>Other Expenses</t>
  </si>
  <si>
    <t>Cookeville</t>
  </si>
  <si>
    <t>TCAT - Athens</t>
  </si>
  <si>
    <t>Covington</t>
  </si>
  <si>
    <t>TCAT - Chattanooga</t>
  </si>
  <si>
    <t>Training for Employees</t>
  </si>
  <si>
    <t>Crossville</t>
  </si>
  <si>
    <t>TCAT - Covington</t>
  </si>
  <si>
    <t>Data Processing</t>
  </si>
  <si>
    <t>Dayton</t>
  </si>
  <si>
    <t>TCAT - Crossville</t>
  </si>
  <si>
    <t>Professional Services</t>
  </si>
  <si>
    <t>Decherd</t>
  </si>
  <si>
    <t>TCAT - Crump</t>
  </si>
  <si>
    <t>Indirect Costs</t>
  </si>
  <si>
    <t>Dickson</t>
  </si>
  <si>
    <t>TCAT - Dickson</t>
  </si>
  <si>
    <t>Dover</t>
  </si>
  <si>
    <t>TCAT - Elizabethton</t>
  </si>
  <si>
    <t>Dresden</t>
  </si>
  <si>
    <t>TCAT - Harriman</t>
  </si>
  <si>
    <t>Dunlap</t>
  </si>
  <si>
    <t>TCAT - Hartsville</t>
  </si>
  <si>
    <t>Dyersburg</t>
  </si>
  <si>
    <t>TCAT - Hohenwald</t>
  </si>
  <si>
    <t>Elizabethton</t>
  </si>
  <si>
    <t>TCAT - Jacksboro</t>
  </si>
  <si>
    <t>Erin</t>
  </si>
  <si>
    <t>TCAT - Jackson</t>
  </si>
  <si>
    <t>Erwin</t>
  </si>
  <si>
    <t>TCAT - Knoxville</t>
  </si>
  <si>
    <t>Fayetteville</t>
  </si>
  <si>
    <t>TCAT - Livingston</t>
  </si>
  <si>
    <t>Fort Campbell</t>
  </si>
  <si>
    <t>TCAT - Mckenzie</t>
  </si>
  <si>
    <t>Franklin</t>
  </si>
  <si>
    <t>TCAT - McMinnville</t>
  </si>
  <si>
    <t>Gainesboro</t>
  </si>
  <si>
    <t>TCAT - Memphis</t>
  </si>
  <si>
    <t>Gallatin</t>
  </si>
  <si>
    <t>TCAT - Morristown</t>
  </si>
  <si>
    <t>Greeneville</t>
  </si>
  <si>
    <t>TCAT - Murfreesboro</t>
  </si>
  <si>
    <t>Grundy</t>
  </si>
  <si>
    <t>TCAT - Nashville</t>
  </si>
  <si>
    <t>Henderson</t>
  </si>
  <si>
    <t>TCAT - Newbern</t>
  </si>
  <si>
    <t>Hohenwald</t>
  </si>
  <si>
    <t>TCAT - Onedia</t>
  </si>
  <si>
    <t>Humboldt</t>
  </si>
  <si>
    <t>TCAT - Paris</t>
  </si>
  <si>
    <t>Huntingdon</t>
  </si>
  <si>
    <t>TCAT - Pulaski</t>
  </si>
  <si>
    <t>Jacksboro</t>
  </si>
  <si>
    <t>TCAT - Ripley</t>
  </si>
  <si>
    <t>Jackson</t>
  </si>
  <si>
    <t>TCAT - Shelbyville</t>
  </si>
  <si>
    <t>Jamestown</t>
  </si>
  <si>
    <t>Ticket to Work</t>
  </si>
  <si>
    <t>Jasper</t>
  </si>
  <si>
    <t>Unemployment Insurance</t>
  </si>
  <si>
    <t>Johnson City</t>
  </si>
  <si>
    <t>WIOA Title I - Adult</t>
  </si>
  <si>
    <t>Kimball</t>
  </si>
  <si>
    <t>WIOA Title I - Dislocated Worker</t>
  </si>
  <si>
    <t>Kingsport</t>
  </si>
  <si>
    <t>WIOA Title I - Youth</t>
  </si>
  <si>
    <t>Knoxville</t>
  </si>
  <si>
    <t>WIOA Title II - Adult Education</t>
  </si>
  <si>
    <t>Lafayette</t>
  </si>
  <si>
    <t>Lawrenceburg</t>
  </si>
  <si>
    <t>WIOA Title IV - Vocational Rehabilitation</t>
  </si>
  <si>
    <t>Lebanon</t>
  </si>
  <si>
    <t>Lenoir City</t>
  </si>
  <si>
    <t>Lewisburg</t>
  </si>
  <si>
    <t>Lexington</t>
  </si>
  <si>
    <t>Linden</t>
  </si>
  <si>
    <t>Livingston</t>
  </si>
  <si>
    <t>Lynchburg</t>
  </si>
  <si>
    <t>Maynardville</t>
  </si>
  <si>
    <t>McMinnville</t>
  </si>
  <si>
    <t>Memphis- Angelus</t>
  </si>
  <si>
    <t>Memphis- Beale Street</t>
  </si>
  <si>
    <t>Memphis- Hickory Hill</t>
  </si>
  <si>
    <t>Memphis- Walnut Grove</t>
  </si>
  <si>
    <t>Morristown</t>
  </si>
  <si>
    <t>Mountain City</t>
  </si>
  <si>
    <t>Murfreesboro</t>
  </si>
  <si>
    <t>Nashville</t>
  </si>
  <si>
    <t>Oak Ridge</t>
  </si>
  <si>
    <t>Oneida</t>
  </si>
  <si>
    <t>Paris</t>
  </si>
  <si>
    <t>Parsons</t>
  </si>
  <si>
    <t>Pulaski</t>
  </si>
  <si>
    <t>Ripley</t>
  </si>
  <si>
    <t>Rockwood</t>
  </si>
  <si>
    <t>Rogersville</t>
  </si>
  <si>
    <t>Savannah</t>
  </si>
  <si>
    <t>Selmer</t>
  </si>
  <si>
    <t>Sevierville</t>
  </si>
  <si>
    <t>Shelbyville</t>
  </si>
  <si>
    <t>Smithville</t>
  </si>
  <si>
    <t>Sneedville</t>
  </si>
  <si>
    <t>Somerville</t>
  </si>
  <si>
    <t>Sparta</t>
  </si>
  <si>
    <t>Springfield</t>
  </si>
  <si>
    <t>Tazewell</t>
  </si>
  <si>
    <t>Tiptonville</t>
  </si>
  <si>
    <t>Trousdale</t>
  </si>
  <si>
    <t>Tullahoma</t>
  </si>
  <si>
    <t>Union City</t>
  </si>
  <si>
    <t>Vonore</t>
  </si>
  <si>
    <t>Wartburg</t>
  </si>
  <si>
    <t>Waverly</t>
  </si>
  <si>
    <t>Waynesboro</t>
  </si>
  <si>
    <t>Woodbury</t>
  </si>
  <si>
    <t>LWDA</t>
  </si>
  <si>
    <t>East</t>
  </si>
  <si>
    <t>Northeast</t>
  </si>
  <si>
    <t>Southeast</t>
  </si>
  <si>
    <t>Northern Middle</t>
  </si>
  <si>
    <t>Southern Middle</t>
  </si>
  <si>
    <t>Upper Cumberland</t>
  </si>
  <si>
    <t>Northwest</t>
  </si>
  <si>
    <t>Southwest</t>
  </si>
  <si>
    <t>Greater Memphis</t>
  </si>
  <si>
    <t>Direct Linkage</t>
  </si>
  <si>
    <t>Assigned Office Space / Square Footage</t>
  </si>
  <si>
    <t>% of Total Square Footage</t>
  </si>
  <si>
    <t>Square Footage Cost</t>
  </si>
  <si>
    <t>Square Footage Cost Breakdown by Cost Category</t>
  </si>
  <si>
    <t>FTEs</t>
  </si>
  <si>
    <t>% of Total FTEs</t>
  </si>
  <si>
    <t>FTE Cost</t>
  </si>
  <si>
    <t>FTE Cost Breakdown by Cost Category</t>
  </si>
  <si>
    <t>Total Partner Contributions - By Cost Category</t>
  </si>
  <si>
    <r>
      <t>Full- Time Equivalent (FTE)</t>
    </r>
    <r>
      <rPr>
        <vertAlign val="superscript"/>
        <sz val="20"/>
        <rFont val="Calibri"/>
        <family val="2"/>
        <scheme val="minor"/>
      </rPr>
      <t>1</t>
    </r>
  </si>
  <si>
    <t>WIOA Title II Adult Education and Family Literacy Act (AEFLA) program</t>
  </si>
  <si>
    <t xml:space="preserve">HopeWorks </t>
  </si>
  <si>
    <t>Senior Community Service Employment Program (SCSEP), authorized under title V of the Older Americans Act of 1965 (42 U.S.C. 3056 et seq.)</t>
  </si>
  <si>
    <t>Workforce Midsouth, Inc</t>
  </si>
  <si>
    <t>Unemployment Insurance (UI) programs under state unemployment compensation laws</t>
  </si>
  <si>
    <t>TN Department of Labor and Workforce Development</t>
  </si>
  <si>
    <t>Migrant &amp; Seasonal Farmworker Program</t>
  </si>
  <si>
    <t>TN Opportunity Program</t>
  </si>
  <si>
    <t>TDLWD</t>
  </si>
  <si>
    <t>Additional Partner - Supplemental Nutrition Assistance Program</t>
  </si>
  <si>
    <t>Ticket to Work and Self-Sufficiency</t>
  </si>
  <si>
    <t>EQUUS Workforce Solutions</t>
  </si>
  <si>
    <t>Child Support Enforcement (CSPED)</t>
  </si>
  <si>
    <t>Reentry Employment Opportunities (REO) programs authorized under sec. 212 of the Second Chance Act of 2007 (42 U.S.C. 17532)</t>
  </si>
  <si>
    <t>WIOA Title I C, Job Corps</t>
  </si>
  <si>
    <t>Benjamin Hooks Job Corps</t>
  </si>
  <si>
    <t>Career &amp; Technical Education Programs, authorized under the Carl D. Perkins Act</t>
  </si>
  <si>
    <t>TCAT Memphis</t>
  </si>
  <si>
    <t>Employment and training activities carried out under the Community Services Block Grant Act (CSBG) (42 U.S.C. 9901 et seq.)</t>
  </si>
  <si>
    <t>Shelby County Community Service Agency</t>
  </si>
  <si>
    <t xml:space="preserve">Delta Human Resource Agency (Fayette County) </t>
  </si>
  <si>
    <t>Senior Community Service Employment Program (SCSEP)</t>
  </si>
  <si>
    <t>Career &amp; Technical Education Programs</t>
  </si>
  <si>
    <t>Jobs for Veterans State Grants (JVSG)</t>
  </si>
  <si>
    <t xml:space="preserve"> Community Services Block Grant Act (CSBG) </t>
  </si>
  <si>
    <t>Unemployment Insurance (UI) programs</t>
  </si>
  <si>
    <t xml:space="preserve">Reentry Employment Opportunities (REO) </t>
  </si>
  <si>
    <t>MOU Partners</t>
  </si>
  <si>
    <t>Additional Partner - Re-employment Services Eligibility and Assessment</t>
  </si>
  <si>
    <t>Supplemental Nutrition Assistance Program</t>
  </si>
  <si>
    <t>TN Department of Labor and Workforce Development (TDLWD)</t>
  </si>
  <si>
    <t>Structured Employment Economic Development</t>
  </si>
  <si>
    <t xml:space="preserve">Memphis and Shelby County Office of ReEntry (MSCOR) </t>
  </si>
  <si>
    <t xml:space="preserve"> (TDLWD) OOR Dept</t>
  </si>
  <si>
    <t>Workforce Essentials</t>
  </si>
  <si>
    <t>Temporary Assistance for Needy Families (TANF), authorized under part A of title IV of the Social Security Act (42 U.S.C. 601et seq.)</t>
  </si>
  <si>
    <t>Temporary Assistance for Needy Families (TANF)</t>
  </si>
  <si>
    <t>1) This is a pivot table and should be refreshed every time data on the One-Stop Operating Budget tab.
2) These amounts will then need to be referenced on the Total Contributions by Cost Category tab in the Non-Shared Direct column</t>
  </si>
  <si>
    <t>1) Use the drop-down to select the appropriate Partner Program and Location.
2) Indicate the number of stuff operating the program (this must be a whole number).
3) State the number of weekly hours the staff listed in step two will spend operating the program.
4) FTEs column will auto-calculate. Do not manually change the formula.
5) % of Total FTEs will calculate the FTEs per location and program. The sum per location must be 100%.
6. FTE cost will auto-calculate based on the entries for infrastructure and additional costs.
7. In order for the values to populate under Infrastructure Costs and Additional Costs, reference the corresponding pivot table on the Cost by Allocation Base tab. Be sure to reference the correct program and location.</t>
  </si>
  <si>
    <t>1) Use the drop-down to select the appropriate partner program and location (this should be in the same order as listed on the FTE tab.
2) Provide the assigned office space/square footage per program. This should exclude common areas.
3) % of total square footage per location must sum to 100%.
4) Square Footage Cost will auto-calculate based on the values provided under Infrastructure Costs and Additional Costs.
5) In order for the values to populate under Infrastructure Costs and Additional Costs, reference the corresponding pivot table on the Cost by Allocation Base tab. Be sure to reference the correct program and location.</t>
  </si>
  <si>
    <t>1) Use the drop-down to select the appropriate partner program and location (this should be in the same order as listed on the FTE and Square Footage tab.
2) Reference the Infrastructure and Additional costs on both the FTE and Square Footage tabs. Be sure to reference the correct program and location.
3) Non-Shared Direct costs are reference the corresponding program and locations value on the Direct Costs tab's pivot table.
4) Total will auto-calculate once steps 2 and 3 are completed.
5) Billed Amount will auto-calculate once step 2 is completed. This value will be the contractual amount on your IFA contract.</t>
  </si>
  <si>
    <t xml:space="preserve">1) Use the pivot table to populate the following fields: partner program, location, allocation base cost category, and cost. The pivot table MUST use the One-Stop Operating Budget as the data source.
2) This pivot table will serve as the basis of allocating the outlined costs by partner program as the pivot table will be referenced on the FTE and Square Footage tabs. </t>
  </si>
  <si>
    <t>Physically Colocated -</t>
  </si>
  <si>
    <t>Program Presence per Location</t>
  </si>
  <si>
    <t xml:space="preserve">1) Add additional columns as needed to accomodate for all American Job Centers located in the local workforce development area.
2) Add additional rows as needed to accomodate for all American Job Center partner programs located in the local workforce development area.
3) Indicate with either a "Yes" or "No" to state whether the partner program is physically colocated in the corresponding center or if there is a direct linkage.
</t>
  </si>
  <si>
    <t>Data Processing Services</t>
  </si>
  <si>
    <t>Telephone Billing</t>
  </si>
  <si>
    <t>Other</t>
  </si>
  <si>
    <t>Printing and reproduction by State Agencies</t>
  </si>
  <si>
    <t>TAA - Administration</t>
  </si>
  <si>
    <t>TAA - Case Management</t>
  </si>
  <si>
    <t>401k- Hybrid Plan Reg Earn</t>
  </si>
  <si>
    <t>401K Match</t>
  </si>
  <si>
    <t>Dental Services</t>
  </si>
  <si>
    <t>FICA</t>
  </si>
  <si>
    <t>Group Life Insurance</t>
  </si>
  <si>
    <t>Health Insurance</t>
  </si>
  <si>
    <t>Long-term Disability Insurance</t>
  </si>
  <si>
    <t>Medicare FICA</t>
  </si>
  <si>
    <t>OPEB Normal Cost</t>
  </si>
  <si>
    <t>Retirement</t>
  </si>
  <si>
    <t>Retirement Hybrid Plan</t>
  </si>
  <si>
    <t>Telecommunications</t>
  </si>
  <si>
    <t>Data Processing Supplies</t>
  </si>
  <si>
    <t>Indirect Cost Charges</t>
  </si>
  <si>
    <t>Other Maintenance and Services of Building by Non-State Agencies</t>
  </si>
  <si>
    <t>Rent or Lease of Buildings from Non-State Agencies</t>
  </si>
  <si>
    <t>Longevity</t>
  </si>
  <si>
    <t>P4Performance-One Time Payments</t>
  </si>
  <si>
    <t>Paid Annual</t>
  </si>
  <si>
    <t>Paid Holiday</t>
  </si>
  <si>
    <t>Paid Sick Leave</t>
  </si>
  <si>
    <t>Regular Salaries and Wages</t>
  </si>
  <si>
    <t>Document Destruction Services</t>
  </si>
  <si>
    <t>General Business Consulting Services</t>
  </si>
  <si>
    <t>Payments for Out-Service Training</t>
  </si>
  <si>
    <t>In-State Lodging</t>
  </si>
  <si>
    <t>In-State Meals and Incidentals</t>
  </si>
  <si>
    <t>In-State Mileage</t>
  </si>
  <si>
    <t>In-State Travel</t>
  </si>
  <si>
    <t>Electricity</t>
  </si>
  <si>
    <t>Millitary Leave with Pay</t>
  </si>
  <si>
    <t>Court Reporter Services</t>
  </si>
  <si>
    <t>Interpreting Services</t>
  </si>
  <si>
    <t>Rent or Lease of Data Processing Equipment</t>
  </si>
  <si>
    <t>Office Supplies and Office Furniture</t>
  </si>
  <si>
    <t>Administrative Inclement Weather Leave with Pay</t>
  </si>
  <si>
    <t>Family and Medical Leave</t>
  </si>
  <si>
    <t>Intradepartmental Employee Benefit Distribution</t>
  </si>
  <si>
    <t>Intradepartmental Salary Distribution</t>
  </si>
  <si>
    <t>Administrative Bereavement Leave with Pay</t>
  </si>
  <si>
    <t>Administrative Leave with Pay</t>
  </si>
  <si>
    <t>Terminal Annual Leave</t>
  </si>
  <si>
    <t>FY 2026 Southeast TN One-Stop Operating Budget</t>
  </si>
  <si>
    <t>SNAP E&amp;T - Local</t>
  </si>
  <si>
    <t>SNAP E&amp;T - State</t>
  </si>
  <si>
    <t>WIOA Title III - Wagner Peyser</t>
  </si>
  <si>
    <t>Source</t>
  </si>
  <si>
    <t>State</t>
  </si>
  <si>
    <t>Telehpone</t>
  </si>
  <si>
    <t>Internet</t>
  </si>
  <si>
    <t>IT Services/Security</t>
  </si>
  <si>
    <t>OSO</t>
  </si>
  <si>
    <t>Buildng Rent/Lease</t>
  </si>
  <si>
    <t>Copier Rentals</t>
  </si>
  <si>
    <t>State numbers</t>
  </si>
  <si>
    <t>Participant Costs</t>
  </si>
  <si>
    <t>Direct Participant Costs</t>
  </si>
  <si>
    <t>Chattanooga Total</t>
  </si>
  <si>
    <t>Athens Total</t>
  </si>
  <si>
    <r>
      <rPr>
        <sz val="11"/>
        <color theme="1"/>
        <rFont val="Calibri"/>
        <family val="2"/>
        <scheme val="minor"/>
      </rPr>
      <t>Total</t>
    </r>
  </si>
  <si>
    <t>WIOA Title I Adult, Dislocated Worker, Youth</t>
  </si>
  <si>
    <t>WIOA Title IV State Vocational Rehabilitation program</t>
  </si>
  <si>
    <t xml:space="preserve">WIOA Title III SNAP </t>
  </si>
  <si>
    <t>WIOA Title III TAA</t>
  </si>
  <si>
    <t>WIOA Title III RESEA</t>
  </si>
  <si>
    <t xml:space="preserve">WIOA Title III Wagner-Peyser Employment Services </t>
  </si>
  <si>
    <t>WIOA Title II Adult Education</t>
  </si>
  <si>
    <t>Athens AJC</t>
  </si>
  <si>
    <t>WIOA Title III Alien Labor</t>
  </si>
  <si>
    <t>WIOA Title III Veterans LVER</t>
  </si>
  <si>
    <t>WIOA Title III Veterans DVOP</t>
  </si>
  <si>
    <t>Chattanooga AJC</t>
  </si>
  <si>
    <t>*Shared Cost Adjustment</t>
  </si>
  <si>
    <t>Original Billed Amount</t>
  </si>
  <si>
    <r>
      <rPr>
        <b/>
        <sz val="11"/>
        <color theme="1"/>
        <rFont val="Calibri"/>
        <family val="2"/>
        <scheme val="minor"/>
      </rPr>
      <t>Total</t>
    </r>
  </si>
  <si>
    <t>Non-Shared</t>
  </si>
  <si>
    <t>Shared-Direct</t>
  </si>
  <si>
    <r>
      <rPr>
        <b/>
        <sz val="11"/>
        <color theme="1"/>
        <rFont val="Calibri"/>
        <family val="2"/>
        <scheme val="minor"/>
      </rPr>
      <t>Infrastructure Costs</t>
    </r>
  </si>
  <si>
    <r>
      <rPr>
        <sz val="11"/>
        <color theme="1"/>
        <rFont val="Calibri"/>
        <family val="2"/>
        <scheme val="minor"/>
      </rPr>
      <t>Partner Program</t>
    </r>
  </si>
  <si>
    <t>Final Billed Amount  Estimate 7/1/25 - 6/30/26</t>
  </si>
  <si>
    <t>WIOA Title I Adult and Dislocated Worker</t>
  </si>
  <si>
    <t>PE numbers</t>
  </si>
  <si>
    <t>IFA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</si>
</sst>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quot;$&quot;* #,##0_);_(&quot;$&quot;* \(#,##0\);_(&quot;$&quot;* &quot;-&quot;??_);_(@_)"/>
  </numFmts>
  <fonts count="24" x14ac:knownFonts="1">
    <font>
      <sz val="11"/>
      <color theme="1"/>
      <name val="Calibri"/>
      <family val="2"/>
      <scheme val="minor"/>
    </font>
    <font>
      <sz val="11"/>
      <color theme="1"/>
      <name val="Calibri"/>
      <family val="2"/>
      <scheme val="minor"/>
    </font>
    <font>
      <sz val="10"/>
      <color rgb="FF000000"/>
      <name val="Times New Roman"/>
      <family val="1"/>
    </font>
    <font>
      <b/>
      <sz val="16"/>
      <name val="Arial Narrow"/>
      <family val="2"/>
    </font>
    <font>
      <sz val="20"/>
      <color theme="1"/>
      <name val="Calibri"/>
      <family val="2"/>
      <scheme val="minor"/>
    </font>
    <font>
      <sz val="20"/>
      <name val="Calibri"/>
      <family val="2"/>
      <scheme val="minor"/>
    </font>
    <font>
      <b/>
      <sz val="11"/>
      <name val="Calibri"/>
      <family val="2"/>
      <scheme val="minor"/>
    </font>
    <font>
      <sz val="11"/>
      <name val="Calibri"/>
      <family val="2"/>
      <scheme val="minor"/>
    </font>
    <font>
      <sz val="10"/>
      <name val="Calibri"/>
      <family val="2"/>
      <scheme val="minor"/>
    </font>
    <font>
      <sz val="10"/>
      <color theme="1"/>
      <name val="Calibri"/>
      <family val="2"/>
      <scheme val="minor"/>
    </font>
    <font>
      <b/>
      <sz val="10"/>
      <name val="Calibri"/>
      <family val="2"/>
      <scheme val="minor"/>
    </font>
    <font>
      <sz val="11"/>
      <color rgb="FF000000"/>
      <name val="Calibri"/>
      <family val="2"/>
      <scheme val="minor"/>
    </font>
    <font>
      <b/>
      <sz val="10"/>
      <color theme="1"/>
      <name val="Calibri"/>
      <family val="2"/>
      <scheme val="minor"/>
    </font>
    <font>
      <b/>
      <sz val="10"/>
      <color theme="0"/>
      <name val="Calibri"/>
      <family val="2"/>
      <scheme val="minor"/>
    </font>
    <font>
      <b/>
      <sz val="10"/>
      <color rgb="FFFFFFFF"/>
      <name val="Calibri"/>
      <family val="2"/>
      <scheme val="minor"/>
    </font>
    <font>
      <b/>
      <sz val="11"/>
      <color theme="1"/>
      <name val="Calibri"/>
      <family val="2"/>
      <scheme val="minor"/>
    </font>
    <font>
      <b/>
      <sz val="11"/>
      <color rgb="FF000000"/>
      <name val="Calibri"/>
      <family val="2"/>
      <scheme val="minor"/>
    </font>
    <font>
      <vertAlign val="superscript"/>
      <sz val="20"/>
      <name val="Calibri"/>
      <family val="2"/>
      <scheme val="minor"/>
    </font>
    <font>
      <sz val="8"/>
      <name val="Calibri"/>
      <family val="2"/>
      <scheme val="minor"/>
    </font>
    <font>
      <b/>
      <i/>
      <sz val="12"/>
      <color theme="1"/>
      <name val="Calibri"/>
      <family val="2"/>
      <scheme val="minor"/>
    </font>
    <font>
      <sz val="10"/>
      <color rgb="FF000000"/>
      <name val="Calibri"/>
      <family val="2"/>
      <scheme val="minor"/>
    </font>
    <font>
      <b/>
      <sz val="10"/>
      <color theme="0"/>
      <name val="Calibri"/>
      <scheme val="minor"/>
    </font>
    <font>
      <b/>
      <sz val="10"/>
      <color rgb="FF000000"/>
      <name val="Calibri"/>
      <family val="2"/>
      <scheme val="minor"/>
    </font>
    <font>
      <b/>
      <sz val="12"/>
      <color rgb="FFFFFFFF"/>
      <name val="Calibri"/>
      <family val="2"/>
      <scheme val="minor"/>
    </font>
  </fonts>
  <fills count="20">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rgb="FF99FF99"/>
        <bgColor indexed="64"/>
      </patternFill>
    </fill>
    <fill>
      <patternFill patternType="solid">
        <fgColor rgb="FF99CCFF"/>
        <bgColor indexed="64"/>
      </patternFill>
    </fill>
    <fill>
      <patternFill patternType="solid">
        <fgColor rgb="FFDADADA"/>
      </patternFill>
    </fill>
    <fill>
      <patternFill patternType="solid">
        <fgColor rgb="FF818181"/>
      </patternFill>
    </fill>
    <fill>
      <patternFill patternType="solid">
        <fgColor rgb="FF00FF00"/>
      </patternFill>
    </fill>
  </fills>
  <borders count="46">
    <border>
      <left/>
      <right/>
      <top/>
      <bottom/>
      <diagonal/>
    </border>
    <border>
      <left style="thin">
        <color rgb="FF818181"/>
      </left>
      <right/>
      <top style="thin">
        <color rgb="FF818181"/>
      </top>
      <bottom style="thin">
        <color rgb="FF818181"/>
      </bottom>
      <diagonal/>
    </border>
    <border>
      <left/>
      <right/>
      <top style="thin">
        <color rgb="FF818181"/>
      </top>
      <bottom style="thin">
        <color rgb="FF818181"/>
      </bottom>
      <diagonal/>
    </border>
    <border>
      <left style="thin">
        <color rgb="FF818181"/>
      </left>
      <right/>
      <top style="thin">
        <color rgb="FF818181"/>
      </top>
      <bottom/>
      <diagonal/>
    </border>
    <border>
      <left/>
      <right/>
      <top/>
      <bottom style="thin">
        <color rgb="FF818181"/>
      </bottom>
      <diagonal/>
    </border>
    <border>
      <left style="thin">
        <color rgb="FF818181"/>
      </left>
      <right/>
      <top/>
      <bottom/>
      <diagonal/>
    </border>
    <border>
      <left style="thin">
        <color rgb="FF818181"/>
      </left>
      <right/>
      <top style="thin">
        <color rgb="FFFFFFFF"/>
      </top>
      <bottom/>
      <diagonal/>
    </border>
    <border>
      <left style="thin">
        <color rgb="FF818181"/>
      </left>
      <right/>
      <top/>
      <bottom style="thin">
        <color rgb="FF818181"/>
      </bottom>
      <diagonal/>
    </border>
    <border>
      <left style="thin">
        <color rgb="FF818181"/>
      </left>
      <right style="thin">
        <color rgb="FF818181"/>
      </right>
      <top/>
      <bottom/>
      <diagonal/>
    </border>
    <border>
      <left style="thin">
        <color rgb="FF818181"/>
      </left>
      <right style="thin">
        <color rgb="FF818181"/>
      </right>
      <top/>
      <bottom style="thin">
        <color rgb="FF81818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auto="1"/>
      </top>
      <bottom/>
      <diagonal/>
    </border>
    <border>
      <left style="thin">
        <color rgb="FF818181"/>
      </left>
      <right style="thin">
        <color indexed="64"/>
      </right>
      <top style="thin">
        <color indexed="64"/>
      </top>
      <bottom style="thin">
        <color indexed="64"/>
      </bottom>
      <diagonal/>
    </border>
    <border>
      <left style="thin">
        <color rgb="FF818181"/>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cellStyleXfs>
  <cellXfs count="196">
    <xf numFmtId="0" fontId="0" fillId="0" borderId="0" xfId="0"/>
    <xf numFmtId="0" fontId="2" fillId="0" borderId="0" xfId="3" applyAlignment="1">
      <alignment vertical="top" wrapText="1"/>
    </xf>
    <xf numFmtId="0" fontId="3" fillId="0" borderId="0" xfId="3" applyFont="1" applyAlignment="1">
      <alignment vertical="top" wrapText="1"/>
    </xf>
    <xf numFmtId="165" fontId="0" fillId="0" borderId="0" xfId="1" applyNumberFormat="1" applyFont="1"/>
    <xf numFmtId="44" fontId="0" fillId="0" borderId="0" xfId="0" applyNumberFormat="1"/>
    <xf numFmtId="9" fontId="0" fillId="0" borderId="0" xfId="2" applyFont="1"/>
    <xf numFmtId="0" fontId="0" fillId="0" borderId="0" xfId="0" pivotButton="1"/>
    <xf numFmtId="0" fontId="0" fillId="0" borderId="0" xfId="0" applyAlignment="1">
      <alignment horizontal="left"/>
    </xf>
    <xf numFmtId="0" fontId="0" fillId="0" borderId="0" xfId="0" applyAlignment="1">
      <alignment horizontal="left" indent="1"/>
    </xf>
    <xf numFmtId="0" fontId="9" fillId="0" borderId="0" xfId="0" applyFont="1"/>
    <xf numFmtId="0" fontId="10" fillId="0" borderId="6" xfId="3" applyFont="1" applyBorder="1" applyAlignment="1">
      <alignment horizontal="center" vertical="top" wrapText="1"/>
    </xf>
    <xf numFmtId="0" fontId="9" fillId="0" borderId="10" xfId="0" applyFont="1" applyBorder="1"/>
    <xf numFmtId="0" fontId="8" fillId="0" borderId="10" xfId="3" applyFont="1" applyBorder="1" applyAlignment="1">
      <alignment horizontal="left" vertical="top" wrapText="1"/>
    </xf>
    <xf numFmtId="44" fontId="9" fillId="0" borderId="0" xfId="1" applyFont="1" applyFill="1"/>
    <xf numFmtId="10" fontId="0" fillId="0" borderId="0" xfId="0" applyNumberFormat="1"/>
    <xf numFmtId="10" fontId="0" fillId="0" borderId="0" xfId="2" applyNumberFormat="1" applyFont="1" applyAlignment="1">
      <alignment horizontal="left"/>
    </xf>
    <xf numFmtId="10" fontId="0" fillId="0" borderId="0" xfId="2" applyNumberFormat="1" applyFont="1" applyAlignment="1">
      <alignment horizontal="right"/>
    </xf>
    <xf numFmtId="0" fontId="0" fillId="0" borderId="0" xfId="0" applyAlignment="1">
      <alignment horizontal="left" indent="2"/>
    </xf>
    <xf numFmtId="0" fontId="7" fillId="8" borderId="1" xfId="3" applyFont="1" applyFill="1" applyBorder="1" applyAlignment="1">
      <alignment vertical="top" wrapText="1"/>
    </xf>
    <xf numFmtId="0" fontId="7" fillId="0" borderId="0" xfId="0" applyFont="1"/>
    <xf numFmtId="0" fontId="0" fillId="0" borderId="0" xfId="0" applyAlignment="1">
      <alignment horizontal="center"/>
    </xf>
    <xf numFmtId="44" fontId="13" fillId="0" borderId="6" xfId="1" applyFont="1" applyFill="1" applyBorder="1" applyAlignment="1">
      <alignment horizontal="center" vertical="top" wrapText="1"/>
    </xf>
    <xf numFmtId="0" fontId="13" fillId="0" borderId="10" xfId="0" applyFont="1" applyBorder="1" applyAlignment="1">
      <alignment horizontal="center"/>
    </xf>
    <xf numFmtId="1" fontId="7" fillId="8" borderId="1" xfId="3" applyNumberFormat="1" applyFont="1" applyFill="1" applyBorder="1" applyAlignment="1">
      <alignment vertical="top" wrapText="1"/>
    </xf>
    <xf numFmtId="10" fontId="7" fillId="8" borderId="1" xfId="3" applyNumberFormat="1" applyFont="1" applyFill="1" applyBorder="1" applyAlignment="1">
      <alignment vertical="top" wrapText="1"/>
    </xf>
    <xf numFmtId="1" fontId="11" fillId="8" borderId="1" xfId="3" applyNumberFormat="1" applyFont="1" applyFill="1" applyBorder="1" applyAlignment="1">
      <alignment vertical="top" wrapText="1"/>
    </xf>
    <xf numFmtId="164" fontId="11" fillId="8" borderId="1" xfId="3" applyNumberFormat="1" applyFont="1" applyFill="1" applyBorder="1" applyAlignment="1">
      <alignment vertical="top" wrapText="1"/>
    </xf>
    <xf numFmtId="10" fontId="11" fillId="8" borderId="1" xfId="3" applyNumberFormat="1" applyFont="1" applyFill="1" applyBorder="1" applyAlignment="1">
      <alignment vertical="top" wrapText="1"/>
    </xf>
    <xf numFmtId="44" fontId="11" fillId="8" borderId="2" xfId="1" applyFont="1" applyFill="1" applyBorder="1" applyAlignment="1">
      <alignment vertical="top" wrapText="1"/>
    </xf>
    <xf numFmtId="164" fontId="7" fillId="8" borderId="1" xfId="3" applyNumberFormat="1" applyFont="1" applyFill="1" applyBorder="1" applyAlignment="1">
      <alignment vertical="top" wrapText="1"/>
    </xf>
    <xf numFmtId="9" fontId="0" fillId="0" borderId="0" xfId="2" applyFont="1" applyFill="1"/>
    <xf numFmtId="0" fontId="0" fillId="0" borderId="0" xfId="0" applyAlignment="1">
      <alignment vertical="top"/>
    </xf>
    <xf numFmtId="0" fontId="1" fillId="0" borderId="0" xfId="0" applyFont="1"/>
    <xf numFmtId="44" fontId="11" fillId="8" borderId="1" xfId="1" applyFont="1" applyFill="1" applyBorder="1" applyAlignment="1">
      <alignment vertical="top" wrapText="1"/>
    </xf>
    <xf numFmtId="0" fontId="7" fillId="9" borderId="1" xfId="3" applyFont="1" applyFill="1" applyBorder="1" applyAlignment="1">
      <alignment vertical="top" wrapText="1"/>
    </xf>
    <xf numFmtId="44" fontId="11" fillId="9" borderId="1" xfId="1" applyFont="1" applyFill="1" applyBorder="1" applyAlignment="1">
      <alignment vertical="top" wrapText="1"/>
    </xf>
    <xf numFmtId="1" fontId="11" fillId="9" borderId="1" xfId="3" applyNumberFormat="1" applyFont="1" applyFill="1" applyBorder="1" applyAlignment="1">
      <alignment vertical="top" wrapText="1"/>
    </xf>
    <xf numFmtId="164" fontId="11" fillId="9" borderId="1" xfId="3" applyNumberFormat="1" applyFont="1" applyFill="1" applyBorder="1" applyAlignment="1">
      <alignment vertical="top" wrapText="1"/>
    </xf>
    <xf numFmtId="10" fontId="11" fillId="9" borderId="1" xfId="3" applyNumberFormat="1" applyFont="1" applyFill="1" applyBorder="1" applyAlignment="1">
      <alignment vertical="top" wrapText="1"/>
    </xf>
    <xf numFmtId="44" fontId="11" fillId="9" borderId="2" xfId="1" applyFont="1" applyFill="1" applyBorder="1" applyAlignment="1">
      <alignment vertical="top" wrapText="1"/>
    </xf>
    <xf numFmtId="0" fontId="7" fillId="10" borderId="1" xfId="3" applyFont="1" applyFill="1" applyBorder="1" applyAlignment="1">
      <alignment vertical="top" wrapText="1"/>
    </xf>
    <xf numFmtId="1" fontId="11" fillId="10" borderId="1" xfId="3" applyNumberFormat="1" applyFont="1" applyFill="1" applyBorder="1" applyAlignment="1">
      <alignment vertical="top" wrapText="1"/>
    </xf>
    <xf numFmtId="44" fontId="11" fillId="10" borderId="1" xfId="1" applyFont="1" applyFill="1" applyBorder="1" applyAlignment="1">
      <alignment vertical="top" wrapText="1"/>
    </xf>
    <xf numFmtId="0" fontId="8" fillId="8" borderId="11" xfId="3" applyFont="1" applyFill="1" applyBorder="1" applyAlignment="1">
      <alignment vertical="top" wrapText="1"/>
    </xf>
    <xf numFmtId="0" fontId="7" fillId="8" borderId="11" xfId="3" applyFont="1" applyFill="1" applyBorder="1" applyAlignment="1">
      <alignment vertical="top" wrapText="1"/>
    </xf>
    <xf numFmtId="44" fontId="11" fillId="8" borderId="11" xfId="1" applyFont="1" applyFill="1" applyBorder="1" applyAlignment="1">
      <alignment vertical="top" wrapText="1"/>
    </xf>
    <xf numFmtId="44" fontId="16" fillId="8" borderId="11" xfId="1" applyFont="1" applyFill="1" applyBorder="1" applyAlignment="1">
      <alignment vertical="top" wrapText="1"/>
    </xf>
    <xf numFmtId="44" fontId="15" fillId="8" borderId="11" xfId="0" applyNumberFormat="1" applyFont="1" applyFill="1" applyBorder="1"/>
    <xf numFmtId="0" fontId="6" fillId="11" borderId="1" xfId="3" applyFont="1" applyFill="1" applyBorder="1" applyAlignment="1">
      <alignment horizontal="center" vertical="center" wrapText="1"/>
    </xf>
    <xf numFmtId="10" fontId="0" fillId="0" borderId="0" xfId="2" applyNumberFormat="1" applyFont="1" applyFill="1" applyAlignment="1">
      <alignment horizontal="right"/>
    </xf>
    <xf numFmtId="10" fontId="0" fillId="0" borderId="0" xfId="2" applyNumberFormat="1" applyFont="1" applyFill="1" applyAlignment="1">
      <alignment horizontal="left"/>
    </xf>
    <xf numFmtId="10" fontId="0" fillId="0" borderId="0" xfId="2" applyNumberFormat="1" applyFont="1" applyFill="1" applyAlignment="1">
      <alignment horizontal="center"/>
    </xf>
    <xf numFmtId="0" fontId="2" fillId="0" borderId="0" xfId="3" applyAlignment="1">
      <alignment vertical="top"/>
    </xf>
    <xf numFmtId="10" fontId="7" fillId="9" borderId="1" xfId="3" applyNumberFormat="1" applyFont="1" applyFill="1" applyBorder="1" applyAlignment="1">
      <alignment vertical="top" wrapText="1"/>
    </xf>
    <xf numFmtId="10" fontId="7" fillId="10" borderId="1" xfId="3" applyNumberFormat="1" applyFont="1" applyFill="1" applyBorder="1" applyAlignment="1">
      <alignment vertical="top" wrapText="1"/>
    </xf>
    <xf numFmtId="0" fontId="7" fillId="12" borderId="1" xfId="3" applyFont="1" applyFill="1" applyBorder="1" applyAlignment="1">
      <alignment vertical="top" wrapText="1"/>
    </xf>
    <xf numFmtId="1" fontId="11" fillId="12" borderId="1" xfId="3" applyNumberFormat="1" applyFont="1" applyFill="1" applyBorder="1" applyAlignment="1">
      <alignment vertical="top" wrapText="1"/>
    </xf>
    <xf numFmtId="10" fontId="7" fillId="12" borderId="1" xfId="3" applyNumberFormat="1" applyFont="1" applyFill="1" applyBorder="1" applyAlignment="1">
      <alignment vertical="top" wrapText="1"/>
    </xf>
    <xf numFmtId="44" fontId="11" fillId="12" borderId="1" xfId="1" applyFont="1" applyFill="1" applyBorder="1" applyAlignment="1">
      <alignment vertical="top" wrapText="1"/>
    </xf>
    <xf numFmtId="0" fontId="7" fillId="13" borderId="11" xfId="3" applyFont="1" applyFill="1" applyBorder="1" applyAlignment="1">
      <alignment vertical="center" wrapText="1"/>
    </xf>
    <xf numFmtId="0" fontId="7" fillId="0" borderId="11" xfId="3" applyFont="1" applyBorder="1" applyAlignment="1">
      <alignment vertical="center" wrapText="1"/>
    </xf>
    <xf numFmtId="0" fontId="7" fillId="14" borderId="11" xfId="3" applyFont="1" applyFill="1" applyBorder="1" applyAlignment="1">
      <alignment vertical="center" wrapText="1"/>
    </xf>
    <xf numFmtId="0" fontId="7" fillId="12" borderId="3" xfId="3" applyFont="1" applyFill="1" applyBorder="1" applyAlignment="1">
      <alignment vertical="top" wrapText="1"/>
    </xf>
    <xf numFmtId="1" fontId="11" fillId="12" borderId="3" xfId="3" applyNumberFormat="1" applyFont="1" applyFill="1" applyBorder="1" applyAlignment="1">
      <alignment vertical="top" wrapText="1"/>
    </xf>
    <xf numFmtId="0" fontId="7" fillId="14" borderId="11" xfId="3" applyFont="1" applyFill="1" applyBorder="1" applyAlignment="1">
      <alignment horizontal="center" vertical="center" wrapText="1"/>
    </xf>
    <xf numFmtId="0" fontId="7" fillId="14" borderId="11" xfId="3" applyFont="1" applyFill="1" applyBorder="1" applyAlignment="1">
      <alignment horizontal="center" vertical="top" wrapText="1"/>
    </xf>
    <xf numFmtId="0" fontId="7" fillId="14" borderId="11" xfId="3" applyFont="1" applyFill="1" applyBorder="1" applyAlignment="1">
      <alignment vertical="top" wrapText="1"/>
    </xf>
    <xf numFmtId="0" fontId="7" fillId="0" borderId="11" xfId="3" applyFont="1" applyBorder="1" applyAlignment="1">
      <alignment vertical="top" wrapText="1"/>
    </xf>
    <xf numFmtId="0" fontId="11" fillId="0" borderId="11" xfId="3" applyFont="1" applyBorder="1" applyAlignment="1">
      <alignment vertical="top" wrapText="1"/>
    </xf>
    <xf numFmtId="0" fontId="7" fillId="0" borderId="11" xfId="3" applyFont="1" applyBorder="1" applyAlignment="1">
      <alignment horizontal="center" vertical="center" wrapText="1"/>
    </xf>
    <xf numFmtId="0" fontId="0" fillId="0" borderId="0" xfId="0" applyAlignment="1">
      <alignment vertical="top" wrapText="1"/>
    </xf>
    <xf numFmtId="0" fontId="7" fillId="13" borderId="11" xfId="3" applyFont="1" applyFill="1" applyBorder="1" applyAlignment="1">
      <alignment horizontal="center" vertical="center" wrapText="1"/>
    </xf>
    <xf numFmtId="0" fontId="0" fillId="14" borderId="11" xfId="0" applyFill="1" applyBorder="1" applyAlignment="1">
      <alignment horizontal="center"/>
    </xf>
    <xf numFmtId="0" fontId="0" fillId="0" borderId="11" xfId="0" applyBorder="1" applyAlignment="1">
      <alignment horizontal="center" vertical="center"/>
    </xf>
    <xf numFmtId="0" fontId="0" fillId="0" borderId="11" xfId="0" applyBorder="1" applyAlignment="1">
      <alignment horizontal="center"/>
    </xf>
    <xf numFmtId="0" fontId="7" fillId="0" borderId="11" xfId="3" applyFont="1" applyBorder="1" applyAlignment="1">
      <alignment horizontal="center" vertical="top" wrapText="1"/>
    </xf>
    <xf numFmtId="0" fontId="7" fillId="14" borderId="23" xfId="3" applyFont="1" applyFill="1" applyBorder="1" applyAlignment="1">
      <alignment vertical="top" wrapText="1"/>
    </xf>
    <xf numFmtId="0" fontId="7" fillId="14" borderId="23" xfId="3" applyFont="1" applyFill="1" applyBorder="1" applyAlignment="1">
      <alignment horizontal="center" vertical="center" wrapText="1"/>
    </xf>
    <xf numFmtId="0" fontId="10" fillId="0" borderId="6" xfId="3" applyFont="1" applyBorder="1" applyAlignment="1">
      <alignment horizontal="left" vertical="top" wrapText="1"/>
    </xf>
    <xf numFmtId="0" fontId="9" fillId="0" borderId="0" xfId="0" applyFont="1" applyAlignment="1">
      <alignment horizontal="left"/>
    </xf>
    <xf numFmtId="0" fontId="9" fillId="0" borderId="10" xfId="0" applyFont="1" applyBorder="1" applyAlignment="1">
      <alignment horizontal="left"/>
    </xf>
    <xf numFmtId="0" fontId="8" fillId="0" borderId="0" xfId="3" applyFont="1" applyAlignment="1">
      <alignment horizontal="left" vertical="top" wrapText="1"/>
    </xf>
    <xf numFmtId="44" fontId="9" fillId="0" borderId="10" xfId="1" applyFont="1" applyFill="1" applyBorder="1"/>
    <xf numFmtId="44" fontId="9" fillId="0" borderId="0" xfId="1" applyFont="1" applyFill="1" applyBorder="1"/>
    <xf numFmtId="0" fontId="13" fillId="2" borderId="0" xfId="0" applyFont="1" applyFill="1" applyAlignment="1">
      <alignment horizontal="center" vertical="center"/>
    </xf>
    <xf numFmtId="0" fontId="12" fillId="6" borderId="0" xfId="0" applyFont="1" applyFill="1" applyAlignment="1">
      <alignment horizontal="center" vertical="center"/>
    </xf>
    <xf numFmtId="44" fontId="21" fillId="0" borderId="0" xfId="1" applyFont="1" applyFill="1" applyBorder="1" applyAlignment="1">
      <alignment horizontal="center" vertical="top" wrapText="1"/>
    </xf>
    <xf numFmtId="0" fontId="8" fillId="0" borderId="0" xfId="3" applyFont="1" applyAlignment="1">
      <alignment horizontal="center" vertical="top" wrapText="1"/>
    </xf>
    <xf numFmtId="43" fontId="0" fillId="0" borderId="0" xfId="4" applyFont="1"/>
    <xf numFmtId="43" fontId="0" fillId="0" borderId="32" xfId="4" applyFont="1" applyBorder="1"/>
    <xf numFmtId="43" fontId="0" fillId="0" borderId="33" xfId="0" applyNumberFormat="1" applyBorder="1"/>
    <xf numFmtId="0" fontId="8" fillId="9" borderId="11" xfId="3" applyFont="1" applyFill="1" applyBorder="1" applyAlignment="1">
      <alignment vertical="top" wrapText="1"/>
    </xf>
    <xf numFmtId="44" fontId="20" fillId="9" borderId="11" xfId="1" applyFont="1" applyFill="1" applyBorder="1" applyAlignment="1">
      <alignment vertical="top" wrapText="1"/>
    </xf>
    <xf numFmtId="44" fontId="22" fillId="9" borderId="11" xfId="1" applyFont="1" applyFill="1" applyBorder="1" applyAlignment="1">
      <alignment vertical="top" wrapText="1"/>
    </xf>
    <xf numFmtId="44" fontId="12" fillId="9" borderId="11" xfId="0" applyNumberFormat="1" applyFont="1" applyFill="1" applyBorder="1"/>
    <xf numFmtId="44" fontId="1" fillId="0" borderId="0" xfId="0" applyNumberFormat="1" applyFont="1"/>
    <xf numFmtId="0" fontId="6" fillId="11" borderId="11" xfId="3" applyFont="1" applyFill="1" applyBorder="1" applyAlignment="1">
      <alignment horizontal="center" vertical="center" wrapText="1"/>
    </xf>
    <xf numFmtId="0" fontId="1" fillId="0" borderId="0" xfId="0" applyFont="1" applyAlignment="1">
      <alignment vertical="top"/>
    </xf>
    <xf numFmtId="43" fontId="1" fillId="0" borderId="0" xfId="0" applyNumberFormat="1" applyFont="1"/>
    <xf numFmtId="43" fontId="1" fillId="0" borderId="0" xfId="4" applyFont="1"/>
    <xf numFmtId="43" fontId="1" fillId="0" borderId="32" xfId="4" applyFont="1" applyBorder="1"/>
    <xf numFmtId="43" fontId="16" fillId="0" borderId="34" xfId="1" applyNumberFormat="1" applyFont="1" applyFill="1" applyBorder="1" applyAlignment="1">
      <alignment vertical="top" wrapText="1"/>
    </xf>
    <xf numFmtId="43" fontId="8" fillId="15" borderId="11" xfId="4" applyFont="1" applyFill="1" applyBorder="1" applyAlignment="1">
      <alignment vertical="top" wrapText="1"/>
    </xf>
    <xf numFmtId="43" fontId="8" fillId="15" borderId="35" xfId="4" applyFont="1" applyFill="1" applyBorder="1" applyAlignment="1">
      <alignment vertical="top" wrapText="1"/>
    </xf>
    <xf numFmtId="0" fontId="8" fillId="15" borderId="11" xfId="3" applyFont="1" applyFill="1" applyBorder="1" applyAlignment="1">
      <alignment vertical="top" wrapText="1"/>
    </xf>
    <xf numFmtId="43" fontId="8" fillId="16" borderId="11" xfId="4" applyFont="1" applyFill="1" applyBorder="1" applyAlignment="1">
      <alignment vertical="top" wrapText="1"/>
    </xf>
    <xf numFmtId="43" fontId="8" fillId="16" borderId="23" xfId="4" applyFont="1" applyFill="1" applyBorder="1" applyAlignment="1">
      <alignment vertical="top" wrapText="1"/>
    </xf>
    <xf numFmtId="43" fontId="8" fillId="16" borderId="35" xfId="4" applyFont="1" applyFill="1" applyBorder="1" applyAlignment="1">
      <alignment vertical="top" wrapText="1"/>
    </xf>
    <xf numFmtId="0" fontId="8" fillId="16" borderId="11" xfId="3" applyFont="1" applyFill="1" applyBorder="1" applyAlignment="1">
      <alignment vertical="top" wrapText="1"/>
    </xf>
    <xf numFmtId="0" fontId="6" fillId="17" borderId="39" xfId="3" applyFont="1" applyFill="1" applyBorder="1" applyAlignment="1">
      <alignment horizontal="center" vertical="center" wrapText="1"/>
    </xf>
    <xf numFmtId="0" fontId="6" fillId="17" borderId="40" xfId="3" applyFont="1" applyFill="1" applyBorder="1" applyAlignment="1">
      <alignment horizontal="center" vertical="center" wrapText="1"/>
    </xf>
    <xf numFmtId="0" fontId="6" fillId="17" borderId="41" xfId="3" applyFont="1" applyFill="1" applyBorder="1" applyAlignment="1">
      <alignment horizontal="center" vertical="center" wrapText="1"/>
    </xf>
    <xf numFmtId="0" fontId="6" fillId="17" borderId="41" xfId="3" applyFont="1" applyFill="1" applyBorder="1" applyAlignment="1">
      <alignment vertical="center" wrapText="1"/>
    </xf>
    <xf numFmtId="0" fontId="23" fillId="18" borderId="35" xfId="3" applyFont="1" applyFill="1" applyBorder="1" applyAlignment="1">
      <alignment vertical="top"/>
    </xf>
    <xf numFmtId="0" fontId="23" fillId="18" borderId="32" xfId="3" applyFont="1" applyFill="1" applyBorder="1" applyAlignment="1">
      <alignment vertical="top"/>
    </xf>
    <xf numFmtId="0" fontId="23" fillId="18" borderId="41" xfId="3" applyFont="1" applyFill="1" applyBorder="1" applyAlignment="1">
      <alignment vertical="top"/>
    </xf>
    <xf numFmtId="0" fontId="2" fillId="0" borderId="0" xfId="3"/>
    <xf numFmtId="0" fontId="2" fillId="0" borderId="0" xfId="3" applyAlignment="1">
      <alignment wrapText="1"/>
    </xf>
    <xf numFmtId="43" fontId="1" fillId="0" borderId="33" xfId="4" applyFont="1" applyBorder="1"/>
    <xf numFmtId="43" fontId="8" fillId="16" borderId="36" xfId="4" applyFont="1" applyFill="1" applyBorder="1" applyAlignment="1">
      <alignment vertical="top" wrapText="1"/>
    </xf>
    <xf numFmtId="43" fontId="8" fillId="15" borderId="23" xfId="4" applyFont="1" applyFill="1" applyBorder="1" applyAlignment="1">
      <alignment vertical="top" wrapText="1"/>
    </xf>
    <xf numFmtId="43" fontId="10" fillId="16" borderId="42" xfId="4" applyFont="1" applyFill="1" applyBorder="1" applyAlignment="1">
      <alignment vertical="top" wrapText="1"/>
    </xf>
    <xf numFmtId="43" fontId="16" fillId="0" borderId="42" xfId="1" applyNumberFormat="1" applyFont="1" applyFill="1" applyBorder="1" applyAlignment="1">
      <alignment vertical="top" wrapText="1"/>
    </xf>
    <xf numFmtId="0" fontId="8" fillId="16" borderId="43" xfId="3" applyFont="1" applyFill="1" applyBorder="1" applyAlignment="1">
      <alignment vertical="top" wrapText="1"/>
    </xf>
    <xf numFmtId="0" fontId="8" fillId="15" borderId="23" xfId="3" applyFont="1" applyFill="1" applyBorder="1" applyAlignment="1">
      <alignment vertical="top" wrapText="1"/>
    </xf>
    <xf numFmtId="0" fontId="10" fillId="16" borderId="42" xfId="3" applyFont="1" applyFill="1" applyBorder="1" applyAlignment="1">
      <alignment vertical="top" wrapText="1"/>
    </xf>
    <xf numFmtId="0" fontId="6" fillId="0" borderId="42" xfId="3" applyFont="1" applyBorder="1" applyAlignment="1">
      <alignment vertical="top" wrapText="1"/>
    </xf>
    <xf numFmtId="0" fontId="8" fillId="15" borderId="43" xfId="3" applyFont="1" applyFill="1" applyBorder="1" applyAlignment="1">
      <alignment vertical="top" wrapText="1"/>
    </xf>
    <xf numFmtId="0" fontId="10" fillId="15" borderId="42" xfId="3" applyFont="1" applyFill="1" applyBorder="1" applyAlignment="1">
      <alignment vertical="top" wrapText="1"/>
    </xf>
    <xf numFmtId="43" fontId="8" fillId="15" borderId="43" xfId="4" applyFont="1" applyFill="1" applyBorder="1" applyAlignment="1">
      <alignment vertical="top" wrapText="1"/>
    </xf>
    <xf numFmtId="43" fontId="10" fillId="15" borderId="42" xfId="4" applyFont="1" applyFill="1" applyBorder="1" applyAlignment="1">
      <alignment vertical="top" wrapText="1"/>
    </xf>
    <xf numFmtId="0" fontId="10" fillId="0" borderId="0" xfId="0" applyFont="1" applyAlignment="1">
      <alignment horizontal="center" vertical="center" textRotation="90" wrapText="1"/>
    </xf>
    <xf numFmtId="0" fontId="10" fillId="0" borderId="0" xfId="3" applyFont="1" applyAlignment="1">
      <alignment vertical="top" wrapText="1"/>
    </xf>
    <xf numFmtId="43" fontId="10" fillId="0" borderId="0" xfId="4" applyFont="1" applyFill="1" applyBorder="1" applyAlignment="1">
      <alignment vertical="top" wrapText="1"/>
    </xf>
    <xf numFmtId="43" fontId="8" fillId="15" borderId="41" xfId="4" applyFont="1" applyFill="1" applyBorder="1" applyAlignment="1">
      <alignment vertical="top" wrapText="1"/>
    </xf>
    <xf numFmtId="43" fontId="8" fillId="15" borderId="44" xfId="4" applyFont="1" applyFill="1" applyBorder="1" applyAlignment="1">
      <alignment vertical="top" wrapText="1"/>
    </xf>
    <xf numFmtId="43" fontId="8" fillId="15" borderId="36" xfId="4" applyFont="1" applyFill="1" applyBorder="1" applyAlignment="1">
      <alignment vertical="top" wrapText="1"/>
    </xf>
    <xf numFmtId="43" fontId="9" fillId="0" borderId="0" xfId="4" applyFont="1"/>
    <xf numFmtId="43" fontId="9" fillId="0" borderId="0" xfId="0" applyNumberFormat="1" applyFont="1"/>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5" borderId="19" xfId="0" applyFill="1" applyBorder="1" applyAlignment="1">
      <alignment horizontal="left" vertical="top" wrapText="1"/>
    </xf>
    <xf numFmtId="0" fontId="0" fillId="5" borderId="0" xfId="0" applyFill="1" applyAlignment="1">
      <alignment horizontal="left" vertical="top" wrapText="1"/>
    </xf>
    <xf numFmtId="0" fontId="0" fillId="5" borderId="20" xfId="0" applyFill="1" applyBorder="1" applyAlignment="1">
      <alignment horizontal="left" vertical="top" wrapText="1"/>
    </xf>
    <xf numFmtId="0" fontId="0" fillId="5" borderId="21" xfId="0" applyFill="1" applyBorder="1" applyAlignment="1">
      <alignment horizontal="left" vertical="top" wrapText="1"/>
    </xf>
    <xf numFmtId="0" fontId="0" fillId="5" borderId="22" xfId="0" applyFill="1" applyBorder="1" applyAlignment="1">
      <alignment horizontal="left" vertical="top" wrapText="1"/>
    </xf>
    <xf numFmtId="0" fontId="0" fillId="5" borderId="15" xfId="0" applyFill="1" applyBorder="1" applyAlignment="1">
      <alignment horizontal="left" vertical="top" wrapText="1"/>
    </xf>
    <xf numFmtId="0" fontId="7" fillId="0" borderId="11" xfId="3" applyFont="1" applyBorder="1" applyAlignment="1">
      <alignment horizontal="center" vertical="center" wrapText="1"/>
    </xf>
    <xf numFmtId="0" fontId="7" fillId="0" borderId="11" xfId="3" applyFont="1" applyBorder="1" applyAlignment="1">
      <alignment horizontal="left" vertical="center" wrapText="1"/>
    </xf>
    <xf numFmtId="0" fontId="0" fillId="0" borderId="11" xfId="0" applyBorder="1" applyAlignment="1">
      <alignment horizontal="center" vertical="center"/>
    </xf>
    <xf numFmtId="0" fontId="19" fillId="0" borderId="28" xfId="0" applyFont="1" applyBorder="1" applyAlignment="1">
      <alignment horizontal="center"/>
    </xf>
    <xf numFmtId="0" fontId="19" fillId="0" borderId="29" xfId="0" applyFont="1" applyBorder="1" applyAlignment="1">
      <alignment horizontal="center"/>
    </xf>
    <xf numFmtId="0" fontId="19" fillId="0" borderId="30" xfId="0" applyFont="1" applyBorder="1" applyAlignment="1">
      <alignment horizontal="center"/>
    </xf>
    <xf numFmtId="0" fontId="7" fillId="14" borderId="11" xfId="3" applyFont="1" applyFill="1" applyBorder="1" applyAlignment="1">
      <alignment horizontal="left" vertical="center" wrapText="1"/>
    </xf>
    <xf numFmtId="0" fontId="6" fillId="0" borderId="23"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31"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27" xfId="3" applyFont="1" applyBorder="1" applyAlignment="1">
      <alignment horizontal="center" wrapText="1"/>
    </xf>
    <xf numFmtId="0" fontId="6" fillId="0" borderId="24" xfId="3" applyFont="1" applyBorder="1" applyAlignment="1">
      <alignment horizontal="center" wrapText="1"/>
    </xf>
    <xf numFmtId="0" fontId="6" fillId="0" borderId="23" xfId="3" applyFont="1" applyBorder="1" applyAlignment="1">
      <alignment horizontal="center" wrapText="1"/>
    </xf>
    <xf numFmtId="0" fontId="6" fillId="0" borderId="25" xfId="3" applyFont="1" applyBorder="1" applyAlignment="1">
      <alignment horizontal="center" wrapText="1"/>
    </xf>
    <xf numFmtId="0" fontId="13" fillId="2" borderId="0" xfId="0" applyFont="1" applyFill="1" applyAlignment="1">
      <alignment horizontal="center" vertical="center"/>
    </xf>
    <xf numFmtId="0" fontId="12" fillId="6" borderId="0" xfId="0" applyFont="1" applyFill="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6" fillId="11" borderId="8" xfId="3" applyFont="1" applyFill="1" applyBorder="1" applyAlignment="1">
      <alignment horizontal="center" vertical="center" wrapText="1"/>
    </xf>
    <xf numFmtId="0" fontId="6" fillId="11" borderId="9" xfId="3" applyFont="1" applyFill="1" applyBorder="1" applyAlignment="1">
      <alignment horizontal="center" vertical="center" wrapText="1"/>
    </xf>
    <xf numFmtId="0" fontId="6" fillId="11" borderId="5" xfId="3" applyFont="1" applyFill="1" applyBorder="1" applyAlignment="1">
      <alignment horizontal="center" vertical="center" wrapText="1"/>
    </xf>
    <xf numFmtId="0" fontId="6" fillId="11" borderId="7" xfId="3" applyFont="1" applyFill="1" applyBorder="1" applyAlignment="1">
      <alignment horizontal="center" vertical="center" wrapText="1"/>
    </xf>
    <xf numFmtId="0" fontId="6" fillId="11" borderId="4" xfId="3"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6" fillId="11" borderId="0" xfId="3" applyFont="1" applyFill="1" applyAlignment="1">
      <alignment horizontal="center" vertical="center" wrapText="1"/>
    </xf>
    <xf numFmtId="0" fontId="0" fillId="7" borderId="0" xfId="0" applyFill="1" applyAlignment="1">
      <alignment horizontal="center"/>
    </xf>
    <xf numFmtId="0" fontId="5" fillId="4" borderId="16" xfId="3" applyFont="1" applyFill="1" applyBorder="1" applyAlignment="1">
      <alignment horizontal="center" vertical="center" wrapText="1"/>
    </xf>
    <xf numFmtId="0" fontId="5" fillId="4" borderId="17" xfId="3" applyFont="1" applyFill="1" applyBorder="1" applyAlignment="1">
      <alignment horizontal="center" vertical="center" wrapText="1"/>
    </xf>
    <xf numFmtId="0" fontId="5" fillId="4" borderId="18" xfId="3" applyFont="1" applyFill="1" applyBorder="1" applyAlignment="1">
      <alignment horizontal="center" vertical="center" wrapText="1"/>
    </xf>
    <xf numFmtId="0" fontId="5" fillId="19" borderId="41" xfId="3" applyFont="1" applyFill="1" applyBorder="1" applyAlignment="1">
      <alignment horizontal="center" vertical="top"/>
    </xf>
    <xf numFmtId="0" fontId="5" fillId="19" borderId="32" xfId="3" applyFont="1" applyFill="1" applyBorder="1" applyAlignment="1">
      <alignment horizontal="center" vertical="top"/>
    </xf>
    <xf numFmtId="0" fontId="5" fillId="19" borderId="35" xfId="3" applyFont="1" applyFill="1" applyBorder="1" applyAlignment="1">
      <alignment horizontal="center" vertical="top"/>
    </xf>
    <xf numFmtId="0" fontId="5" fillId="19" borderId="41" xfId="3" applyFont="1" applyFill="1" applyBorder="1" applyAlignment="1">
      <alignment horizontal="center" vertical="top" wrapText="1"/>
    </xf>
    <xf numFmtId="0" fontId="5" fillId="19" borderId="32" xfId="3" applyFont="1" applyFill="1" applyBorder="1" applyAlignment="1">
      <alignment horizontal="center" vertical="top" wrapText="1"/>
    </xf>
    <xf numFmtId="0" fontId="5" fillId="19" borderId="35" xfId="3" applyFont="1" applyFill="1" applyBorder="1" applyAlignment="1">
      <alignment horizontal="center" vertical="top" wrapText="1"/>
    </xf>
    <xf numFmtId="0" fontId="23" fillId="18" borderId="41" xfId="3" applyFont="1" applyFill="1" applyBorder="1" applyAlignment="1">
      <alignment horizontal="center" vertical="top" wrapText="1"/>
    </xf>
    <xf numFmtId="0" fontId="23" fillId="18" borderId="32" xfId="3" applyFont="1" applyFill="1" applyBorder="1" applyAlignment="1">
      <alignment horizontal="center" vertical="top" wrapText="1"/>
    </xf>
    <xf numFmtId="0" fontId="23" fillId="18" borderId="35" xfId="3" applyFont="1" applyFill="1" applyBorder="1" applyAlignment="1">
      <alignment horizontal="center" vertical="top" wrapText="1"/>
    </xf>
    <xf numFmtId="0" fontId="10" fillId="16" borderId="38" xfId="0" applyFont="1" applyFill="1" applyBorder="1" applyAlignment="1">
      <alignment horizontal="center" vertical="center" textRotation="90" wrapText="1"/>
    </xf>
    <xf numFmtId="0" fontId="10" fillId="16" borderId="0" xfId="0" applyFont="1" applyFill="1" applyAlignment="1">
      <alignment horizontal="center" vertical="center" textRotation="90" wrapText="1"/>
    </xf>
    <xf numFmtId="0" fontId="10" fillId="16" borderId="37" xfId="0" applyFont="1" applyFill="1" applyBorder="1" applyAlignment="1">
      <alignment horizontal="center" vertical="center" textRotation="90" wrapText="1"/>
    </xf>
    <xf numFmtId="0" fontId="10" fillId="15" borderId="43" xfId="0" applyFont="1" applyFill="1" applyBorder="1" applyAlignment="1">
      <alignment horizontal="center" vertical="center" textRotation="90" wrapText="1"/>
    </xf>
    <xf numFmtId="0" fontId="10" fillId="15" borderId="45" xfId="0" applyFont="1" applyFill="1" applyBorder="1" applyAlignment="1">
      <alignment horizontal="center" vertical="center" textRotation="90" wrapText="1"/>
    </xf>
    <xf numFmtId="0" fontId="10" fillId="15" borderId="37" xfId="0" applyFont="1" applyFill="1" applyBorder="1" applyAlignment="1">
      <alignment horizontal="center" vertical="center" textRotation="90" wrapText="1"/>
    </xf>
  </cellXfs>
  <cellStyles count="5">
    <cellStyle name="Comma" xfId="4" builtinId="3"/>
    <cellStyle name="Currency" xfId="1" builtinId="4"/>
    <cellStyle name="Normal" xfId="0" builtinId="0"/>
    <cellStyle name="Normal 2" xfId="3" xr:uid="{00000000-0005-0000-0000-000002000000}"/>
    <cellStyle name="Percent" xfId="2" builtinId="5"/>
  </cellStyles>
  <dxfs count="23">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bgColor auto="1"/>
        </patternFill>
      </fill>
      <alignment horizontal="left" vertical="top"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0"/>
        <color rgb="FF000000"/>
        <name val="Calibri"/>
        <family val="2"/>
        <scheme val="minor"/>
      </font>
      <numFmt numFmtId="34" formatCode="_(&quot;$&quot;* #,##0.00_);_(&quot;$&quot;* \(#,##0.00\);_(&quot;$&quot;* &quot;-&quot;??_);_(@_)"/>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rgb="FF000000"/>
        <name val="Calibri"/>
        <family val="2"/>
        <scheme val="minor"/>
      </font>
      <fill>
        <patternFill patternType="none">
          <bgColor auto="1"/>
        </patternFill>
      </fill>
      <alignment horizontal="general"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border>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bgColor auto="1"/>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border>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bgColor auto="1"/>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0"/>
        <name val="Calibri"/>
        <family val="2"/>
        <scheme val="minor"/>
      </font>
      <fill>
        <patternFill patternType="none">
          <bgColor auto="1"/>
        </patternFill>
      </fill>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border>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bgColor auto="1"/>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fill>
        <patternFill patternType="none">
          <bgColor auto="1"/>
        </patternFill>
      </fill>
      <border diagonalUp="0" diagonalDown="0" outline="0">
        <left/>
        <right/>
        <top style="thin">
          <color theme="4" tint="0.39997558519241921"/>
        </top>
        <bottom/>
      </border>
    </dxf>
    <dxf>
      <border outline="0">
        <left style="thin">
          <color theme="4" tint="0.39997558519241921"/>
        </left>
        <right style="thin">
          <color theme="4" tint="0.39997558519241921"/>
        </right>
      </border>
    </dxf>
    <dxf>
      <font>
        <b val="0"/>
        <i val="0"/>
        <strike val="0"/>
        <condense val="0"/>
        <extend val="0"/>
        <outline val="0"/>
        <shadow val="0"/>
        <u val="none"/>
        <vertAlign val="baseline"/>
        <sz val="10"/>
        <color auto="1"/>
        <name val="Calibri"/>
        <family val="2"/>
        <scheme val="minor"/>
      </font>
      <fill>
        <patternFill patternType="none">
          <bgColor auto="1"/>
        </patternFill>
      </fill>
      <alignment horizontal="left" vertical="top" textRotation="0" wrapText="1" indent="0" justifyLastLine="0" shrinkToFit="0" readingOrder="0"/>
    </dxf>
    <dxf>
      <font>
        <strike val="0"/>
        <outline val="0"/>
        <shadow val="0"/>
        <u val="none"/>
        <vertAlign val="baseline"/>
        <sz val="10"/>
        <name val="Calibri"/>
        <scheme val="minor"/>
      </font>
      <fill>
        <patternFill patternType="none">
          <bgColor auto="1"/>
        </patternFill>
      </fill>
      <alignment horizontal="center" textRotation="0" indent="0" justifyLastLine="0" shrinkToFit="0" readingOrder="0"/>
    </dxf>
  </dxfs>
  <tableStyles count="0" defaultTableStyle="TableStyleMedium2" defaultPivotStyle="PivotStyleLight16"/>
  <colors>
    <mruColors>
      <color rgb="FFFFFF00"/>
      <color rgb="FFFFFFCC"/>
      <color rgb="FFCC66FF"/>
      <color rgb="FFCC99FF"/>
      <color rgb="FF00FFFF"/>
      <color rgb="FFFFFF99"/>
      <color rgb="FF9900CC"/>
      <color rgb="FFCC99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ece Stevens" refreshedDate="45810.348416550929" missingItemsLimit="0" createdVersion="4" refreshedVersion="8" minRefreshableVersion="3" recordCount="486" xr:uid="{00000000-000A-0000-FFFF-FFFF01000000}">
  <cacheSource type="worksheet">
    <worksheetSource name="Table3"/>
  </cacheSource>
  <cacheFields count="10">
    <cacheField name="LWDA" numFmtId="0">
      <sharedItems/>
    </cacheField>
    <cacheField name="Location" numFmtId="0">
      <sharedItems count="2">
        <s v="Chattanooga"/>
        <s v="Athens"/>
      </sharedItems>
    </cacheField>
    <cacheField name="Center Type" numFmtId="0">
      <sharedItems/>
    </cacheField>
    <cacheField name="Partner" numFmtId="0">
      <sharedItems count="10">
        <s v="FLC"/>
        <s v="JVSG - DVOP"/>
        <s v="JVSG - LVER"/>
        <s v="RESEA - State"/>
        <s v="SNAP E&amp;T - State"/>
        <s v="WIOA Title III - Wagner Peyser"/>
        <s v="WIOA Title I - Adult"/>
        <s v="WIOA Title I - Dislocated Worker"/>
        <s v="WIOA Title II - Adult Education"/>
        <s v="WIOA Title IV - Vocational Rehabilitation"/>
      </sharedItems>
    </cacheField>
    <cacheField name="Cost Category" numFmtId="0">
      <sharedItems count="3">
        <s v="Additional Costs"/>
        <s v="Infrastructure Costs"/>
        <s v="Non-Shared Direct"/>
      </sharedItems>
    </cacheField>
    <cacheField name="Cost Pool" numFmtId="0">
      <sharedItems/>
    </cacheField>
    <cacheField name="Cost Item" numFmtId="0">
      <sharedItems/>
    </cacheField>
    <cacheField name="Allocation Base" numFmtId="0">
      <sharedItems count="3">
        <s v="Direct"/>
        <s v="FTE"/>
        <s v="Non-Shared Direct"/>
      </sharedItems>
    </cacheField>
    <cacheField name="Cost" numFmtId="44">
      <sharedItems containsSemiMixedTypes="0" containsString="0" containsNumber="1" minValue="-184.14000000000033" maxValue="346359.4499999999"/>
    </cacheField>
    <cacheField name="Sourc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6">
  <r>
    <s v="Southeast"/>
    <x v="0"/>
    <s v="Comprehensive"/>
    <x v="0"/>
    <x v="0"/>
    <s v="Third Party Professional"/>
    <s v="Document Destruction Services"/>
    <x v="0"/>
    <n v="0.84"/>
    <s v="State"/>
  </r>
  <r>
    <s v="Southeast"/>
    <x v="0"/>
    <s v="Comprehensive"/>
    <x v="0"/>
    <x v="0"/>
    <s v="Third Party Professional"/>
    <s v="General Business Consulting Services"/>
    <x v="0"/>
    <n v="481.84"/>
    <s v="State"/>
  </r>
  <r>
    <s v="Southeast"/>
    <x v="0"/>
    <s v="Comprehensive"/>
    <x v="0"/>
    <x v="1"/>
    <s v="Communications"/>
    <s v="Telecommunications"/>
    <x v="0"/>
    <n v="32.6"/>
    <s v="State"/>
  </r>
  <r>
    <s v="Southeast"/>
    <x v="0"/>
    <s v="Comprehensive"/>
    <x v="0"/>
    <x v="1"/>
    <s v="Maintenance"/>
    <s v="Other Maintenance and Services of Building by Non-State Agencies"/>
    <x v="0"/>
    <n v="21.89"/>
    <s v="State"/>
  </r>
  <r>
    <s v="Southeast"/>
    <x v="0"/>
    <s v="Comprehensive"/>
    <x v="0"/>
    <x v="1"/>
    <s v="Professional Services"/>
    <s v="Other"/>
    <x v="0"/>
    <n v="4.1100000000000003"/>
    <s v="State"/>
  </r>
  <r>
    <s v="Southeast"/>
    <x v="0"/>
    <s v="Comprehensive"/>
    <x v="0"/>
    <x v="1"/>
    <s v="Professional Services"/>
    <s v="Data Processing Services"/>
    <x v="0"/>
    <n v="2803.0400000000009"/>
    <s v="State"/>
  </r>
  <r>
    <s v="Southeast"/>
    <x v="0"/>
    <s v="Comprehensive"/>
    <x v="0"/>
    <x v="1"/>
    <s v="Rentals and Insurance"/>
    <s v="Rent or Lease of Buildings from Non-State Agencies"/>
    <x v="0"/>
    <n v="364.63"/>
    <s v="State"/>
  </r>
  <r>
    <s v="Southeast"/>
    <x v="0"/>
    <s v="Comprehensive"/>
    <x v="0"/>
    <x v="1"/>
    <s v="Utilities"/>
    <s v="Electricity"/>
    <x v="0"/>
    <n v="53.83"/>
    <s v="State"/>
  </r>
  <r>
    <s v="Southeast"/>
    <x v="0"/>
    <s v="Comprehensive"/>
    <x v="0"/>
    <x v="2"/>
    <s v="Benefits"/>
    <s v="401K Match"/>
    <x v="0"/>
    <n v="1.79"/>
    <s v="State"/>
  </r>
  <r>
    <s v="Southeast"/>
    <x v="0"/>
    <s v="Comprehensive"/>
    <x v="0"/>
    <x v="2"/>
    <s v="Benefits"/>
    <s v="OPEB Normal Cost"/>
    <x v="0"/>
    <n v="3.4200000000000004"/>
    <s v="State"/>
  </r>
  <r>
    <s v="Southeast"/>
    <x v="0"/>
    <s v="Comprehensive"/>
    <x v="0"/>
    <x v="2"/>
    <s v="Benefits"/>
    <s v="Group Life Insurance"/>
    <x v="0"/>
    <n v="9.370000000000001"/>
    <s v="State"/>
  </r>
  <r>
    <s v="Southeast"/>
    <x v="0"/>
    <s v="Comprehensive"/>
    <x v="0"/>
    <x v="2"/>
    <s v="Benefits"/>
    <s v="Long-term Disability Insurance"/>
    <x v="0"/>
    <n v="9.5"/>
    <s v="State"/>
  </r>
  <r>
    <s v="Southeast"/>
    <x v="0"/>
    <s v="Comprehensive"/>
    <x v="0"/>
    <x v="2"/>
    <s v="Benefits"/>
    <s v="Dental Services"/>
    <x v="0"/>
    <n v="17.529999999999998"/>
    <s v="State"/>
  </r>
  <r>
    <s v="Southeast"/>
    <x v="0"/>
    <s v="Comprehensive"/>
    <x v="0"/>
    <x v="2"/>
    <s v="Benefits"/>
    <s v="Medicare FICA"/>
    <x v="0"/>
    <n v="50.26"/>
    <s v="State"/>
  </r>
  <r>
    <s v="Southeast"/>
    <x v="0"/>
    <s v="Comprehensive"/>
    <x v="0"/>
    <x v="2"/>
    <s v="Benefits"/>
    <s v="Retirement"/>
    <x v="0"/>
    <n v="79.319999999999993"/>
    <s v="State"/>
  </r>
  <r>
    <s v="Southeast"/>
    <x v="0"/>
    <s v="Comprehensive"/>
    <x v="0"/>
    <x v="2"/>
    <s v="Benefits"/>
    <s v="Retirement Hybrid Plan"/>
    <x v="0"/>
    <n v="97.139999999999986"/>
    <s v="State"/>
  </r>
  <r>
    <s v="Southeast"/>
    <x v="0"/>
    <s v="Comprehensive"/>
    <x v="0"/>
    <x v="2"/>
    <s v="Benefits"/>
    <s v="FICA"/>
    <x v="0"/>
    <n v="214.69000000000003"/>
    <s v="State"/>
  </r>
  <r>
    <s v="Southeast"/>
    <x v="0"/>
    <s v="Comprehensive"/>
    <x v="0"/>
    <x v="2"/>
    <s v="Benefits"/>
    <s v="401k- Hybrid Plan Reg Earn"/>
    <x v="0"/>
    <n v="220.09"/>
    <s v="State"/>
  </r>
  <r>
    <s v="Southeast"/>
    <x v="0"/>
    <s v="Comprehensive"/>
    <x v="0"/>
    <x v="2"/>
    <s v="Benefits"/>
    <s v="Health Insurance"/>
    <x v="0"/>
    <n v="1659.0500000000002"/>
    <s v="State"/>
  </r>
  <r>
    <s v="Southeast"/>
    <x v="0"/>
    <s v="Comprehensive"/>
    <x v="0"/>
    <x v="2"/>
    <s v="Data Processing"/>
    <s v="Rent or Lease of Data Processing Equipment"/>
    <x v="0"/>
    <n v="5.62"/>
    <s v="State"/>
  </r>
  <r>
    <s v="Southeast"/>
    <x v="0"/>
    <s v="Comprehensive"/>
    <x v="0"/>
    <x v="2"/>
    <s v="Data Processing"/>
    <s v="Data Processing Supplies"/>
    <x v="0"/>
    <n v="27.07"/>
    <s v="State"/>
  </r>
  <r>
    <s v="Southeast"/>
    <x v="0"/>
    <s v="Comprehensive"/>
    <x v="0"/>
    <x v="2"/>
    <s v="Indirect Costs"/>
    <s v="Indirect Cost Charges"/>
    <x v="0"/>
    <n v="882.28"/>
    <s v="State"/>
  </r>
  <r>
    <s v="Southeast"/>
    <x v="0"/>
    <s v="Comprehensive"/>
    <x v="0"/>
    <x v="2"/>
    <s v="Salaries"/>
    <s v="Longevity"/>
    <x v="0"/>
    <n v="30.98"/>
    <s v="State"/>
  </r>
  <r>
    <s v="Southeast"/>
    <x v="0"/>
    <s v="Comprehensive"/>
    <x v="0"/>
    <x v="2"/>
    <s v="Salaries"/>
    <s v="Paid Annual"/>
    <x v="0"/>
    <n v="48.22"/>
    <s v="State"/>
  </r>
  <r>
    <s v="Southeast"/>
    <x v="0"/>
    <s v="Comprehensive"/>
    <x v="0"/>
    <x v="2"/>
    <s v="Salaries"/>
    <s v="P4Performance-One Time Payments"/>
    <x v="0"/>
    <n v="49.11"/>
    <s v="State"/>
  </r>
  <r>
    <s v="Southeast"/>
    <x v="0"/>
    <s v="Comprehensive"/>
    <x v="0"/>
    <x v="2"/>
    <s v="Salaries"/>
    <s v="Paid Sick Leave"/>
    <x v="0"/>
    <n v="745.2"/>
    <s v="State"/>
  </r>
  <r>
    <s v="Southeast"/>
    <x v="0"/>
    <s v="Comprehensive"/>
    <x v="0"/>
    <x v="2"/>
    <s v="Salaries"/>
    <s v="Paid Holiday"/>
    <x v="0"/>
    <n v="779.6400000000001"/>
    <s v="State"/>
  </r>
  <r>
    <s v="Southeast"/>
    <x v="0"/>
    <s v="Comprehensive"/>
    <x v="0"/>
    <x v="2"/>
    <s v="Salaries"/>
    <s v="Regular Salaries and Wages"/>
    <x v="0"/>
    <n v="2260.13"/>
    <s v="State"/>
  </r>
  <r>
    <s v="Southeast"/>
    <x v="0"/>
    <s v="Comprehensive"/>
    <x v="0"/>
    <x v="2"/>
    <s v="Training for Employees"/>
    <s v="Payments for Out-Service Training"/>
    <x v="0"/>
    <n v="12.62"/>
    <s v="State"/>
  </r>
  <r>
    <s v="Southeast"/>
    <x v="0"/>
    <s v="Comprehensive"/>
    <x v="0"/>
    <x v="2"/>
    <s v="Travel"/>
    <s v="In-State Travel"/>
    <x v="0"/>
    <n v="0.55999999999999994"/>
    <s v="State"/>
  </r>
  <r>
    <s v="Southeast"/>
    <x v="0"/>
    <s v="Comprehensive"/>
    <x v="0"/>
    <x v="2"/>
    <s v="Travel"/>
    <s v="In-State Lodging"/>
    <x v="0"/>
    <n v="3.9799999999999995"/>
    <s v="State"/>
  </r>
  <r>
    <s v="Southeast"/>
    <x v="0"/>
    <s v="Comprehensive"/>
    <x v="0"/>
    <x v="2"/>
    <s v="Travel"/>
    <s v="In-State Meals and Incidentals"/>
    <x v="0"/>
    <n v="5.9700000000000006"/>
    <s v="State"/>
  </r>
  <r>
    <s v="Southeast"/>
    <x v="0"/>
    <s v="Comprehensive"/>
    <x v="0"/>
    <x v="2"/>
    <s v="Travel"/>
    <s v="In-State Mileage"/>
    <x v="0"/>
    <n v="1241.4299999999998"/>
    <s v="State"/>
  </r>
  <r>
    <s v="Southeast"/>
    <x v="0"/>
    <s v="Comprehensive"/>
    <x v="1"/>
    <x v="0"/>
    <s v="Third Party Professional"/>
    <s v="Document Destruction Services"/>
    <x v="0"/>
    <n v="14.15"/>
    <s v="State"/>
  </r>
  <r>
    <s v="Southeast"/>
    <x v="1"/>
    <s v="Comprehensive"/>
    <x v="1"/>
    <x v="0"/>
    <s v="Third Party Professional"/>
    <s v="Document Destruction Services"/>
    <x v="0"/>
    <n v="15.040000000000001"/>
    <s v="State"/>
  </r>
  <r>
    <s v="Southeast"/>
    <x v="1"/>
    <s v="Comprehensive"/>
    <x v="1"/>
    <x v="0"/>
    <s v="Third Party Professional"/>
    <s v="General Business Consulting Services"/>
    <x v="0"/>
    <n v="11637.039999999999"/>
    <s v="State"/>
  </r>
  <r>
    <s v="Southeast"/>
    <x v="0"/>
    <s v="Comprehensive"/>
    <x v="1"/>
    <x v="0"/>
    <s v="Third Party Professional"/>
    <s v="General Business Consulting Services"/>
    <x v="0"/>
    <n v="30723.750000000004"/>
    <s v="State"/>
  </r>
  <r>
    <s v="Southeast"/>
    <x v="0"/>
    <s v="Comprehensive"/>
    <x v="1"/>
    <x v="1"/>
    <s v="Communications"/>
    <s v="Telecommunications"/>
    <x v="0"/>
    <n v="2205.94"/>
    <s v="State"/>
  </r>
  <r>
    <s v="Southeast"/>
    <x v="1"/>
    <s v="Comprehensive"/>
    <x v="1"/>
    <x v="1"/>
    <s v="Communications"/>
    <s v="Telecommunications"/>
    <x v="0"/>
    <n v="2396.0999999999995"/>
    <s v="State"/>
  </r>
  <r>
    <s v="Southeast"/>
    <x v="0"/>
    <s v="Comprehensive"/>
    <x v="1"/>
    <x v="1"/>
    <s v="Maintenance"/>
    <s v="Other Maintenance and Services of Building by Non-State Agencies"/>
    <x v="0"/>
    <n v="1441.16"/>
    <s v="State"/>
  </r>
  <r>
    <s v="Southeast"/>
    <x v="1"/>
    <s v="Comprehensive"/>
    <x v="1"/>
    <x v="1"/>
    <s v="Maintenance"/>
    <s v="Other Maintenance and Services of Building by Non-State Agencies"/>
    <x v="0"/>
    <n v="1484.1"/>
    <s v="State"/>
  </r>
  <r>
    <s v="Southeast"/>
    <x v="1"/>
    <s v="Comprehensive"/>
    <x v="1"/>
    <x v="1"/>
    <s v="Professional Services"/>
    <s v="Other"/>
    <x v="0"/>
    <n v="92.72"/>
    <s v="State"/>
  </r>
  <r>
    <s v="Southeast"/>
    <x v="0"/>
    <s v="Comprehensive"/>
    <x v="1"/>
    <x v="1"/>
    <s v="Professional Services"/>
    <s v="Other"/>
    <x v="0"/>
    <n v="130.02000000000001"/>
    <s v="State"/>
  </r>
  <r>
    <s v="Southeast"/>
    <x v="0"/>
    <s v="Comprehensive"/>
    <x v="1"/>
    <x v="1"/>
    <s v="Professional Services"/>
    <s v="Telephone Billing"/>
    <x v="0"/>
    <n v="1663.9200000000005"/>
    <s v="State"/>
  </r>
  <r>
    <s v="Southeast"/>
    <x v="1"/>
    <s v="Comprehensive"/>
    <x v="1"/>
    <x v="1"/>
    <s v="Professional Services"/>
    <s v="Data Processing Services"/>
    <x v="0"/>
    <n v="3355.2300000000005"/>
    <s v="State"/>
  </r>
  <r>
    <s v="Southeast"/>
    <x v="0"/>
    <s v="Comprehensive"/>
    <x v="1"/>
    <x v="1"/>
    <s v="Professional Services"/>
    <s v="Data Processing Services"/>
    <x v="0"/>
    <n v="6733.88"/>
    <s v="State"/>
  </r>
  <r>
    <s v="Southeast"/>
    <x v="1"/>
    <s v="Comprehensive"/>
    <x v="1"/>
    <x v="1"/>
    <s v="Rentals and Insurance"/>
    <s v="Rent or Lease of Buildings from Non-State Agencies"/>
    <x v="0"/>
    <n v="10238.239999999998"/>
    <s v="State"/>
  </r>
  <r>
    <s v="Southeast"/>
    <x v="0"/>
    <s v="Comprehensive"/>
    <x v="1"/>
    <x v="1"/>
    <s v="Rentals and Insurance"/>
    <s v="Rent or Lease of Buildings from Non-State Agencies"/>
    <x v="0"/>
    <n v="24613.71"/>
    <s v="State"/>
  </r>
  <r>
    <s v="Southeast"/>
    <x v="1"/>
    <s v="Comprehensive"/>
    <x v="1"/>
    <x v="1"/>
    <s v="Utilities"/>
    <s v="Electricity"/>
    <x v="0"/>
    <n v="2549.69"/>
    <s v="State"/>
  </r>
  <r>
    <s v="Southeast"/>
    <x v="0"/>
    <s v="Comprehensive"/>
    <x v="1"/>
    <x v="1"/>
    <s v="Utilities"/>
    <s v="Electricity"/>
    <x v="0"/>
    <n v="3566.68"/>
    <s v="State"/>
  </r>
  <r>
    <s v="Southeast"/>
    <x v="1"/>
    <s v="Comprehensive"/>
    <x v="1"/>
    <x v="2"/>
    <s v="Benefits"/>
    <s v="401K Match"/>
    <x v="0"/>
    <n v="17.170000000000002"/>
    <s v="State"/>
  </r>
  <r>
    <s v="Southeast"/>
    <x v="0"/>
    <s v="Comprehensive"/>
    <x v="1"/>
    <x v="2"/>
    <s v="Benefits"/>
    <s v="401K Match"/>
    <x v="0"/>
    <n v="30.59"/>
    <s v="State"/>
  </r>
  <r>
    <s v="Southeast"/>
    <x v="1"/>
    <s v="Comprehensive"/>
    <x v="1"/>
    <x v="2"/>
    <s v="Benefits"/>
    <s v="OPEB Normal Cost"/>
    <x v="0"/>
    <n v="32.880000000000003"/>
    <s v="State"/>
  </r>
  <r>
    <s v="Southeast"/>
    <x v="0"/>
    <s v="Comprehensive"/>
    <x v="1"/>
    <x v="2"/>
    <s v="Benefits"/>
    <s v="OPEB Normal Cost"/>
    <x v="0"/>
    <n v="58.54"/>
    <s v="State"/>
  </r>
  <r>
    <s v="Southeast"/>
    <x v="1"/>
    <s v="Comprehensive"/>
    <x v="1"/>
    <x v="2"/>
    <s v="Benefits"/>
    <s v="Group Life Insurance"/>
    <x v="0"/>
    <n v="113.87000000000003"/>
    <s v="State"/>
  </r>
  <r>
    <s v="Southeast"/>
    <x v="1"/>
    <s v="Comprehensive"/>
    <x v="1"/>
    <x v="2"/>
    <s v="Benefits"/>
    <s v="Long-term Disability Insurance"/>
    <x v="0"/>
    <n v="124.06"/>
    <s v="State"/>
  </r>
  <r>
    <s v="Southeast"/>
    <x v="0"/>
    <s v="Comprehensive"/>
    <x v="1"/>
    <x v="2"/>
    <s v="Benefits"/>
    <s v="Group Life Insurance"/>
    <x v="0"/>
    <n v="226.60000000000014"/>
    <s v="State"/>
  </r>
  <r>
    <s v="Southeast"/>
    <x v="1"/>
    <s v="Comprehensive"/>
    <x v="1"/>
    <x v="2"/>
    <s v="Benefits"/>
    <s v="Dental Services"/>
    <x v="0"/>
    <n v="244.37999999999994"/>
    <s v="State"/>
  </r>
  <r>
    <s v="Southeast"/>
    <x v="0"/>
    <s v="Comprehensive"/>
    <x v="1"/>
    <x v="2"/>
    <s v="Benefits"/>
    <s v="Long-term Disability Insurance"/>
    <x v="0"/>
    <n v="248.01999999999998"/>
    <s v="State"/>
  </r>
  <r>
    <s v="Southeast"/>
    <x v="0"/>
    <s v="Comprehensive"/>
    <x v="1"/>
    <x v="2"/>
    <s v="Benefits"/>
    <s v="Dental Services"/>
    <x v="0"/>
    <n v="624.87999999999988"/>
    <s v="State"/>
  </r>
  <r>
    <s v="Southeast"/>
    <x v="1"/>
    <s v="Comprehensive"/>
    <x v="1"/>
    <x v="2"/>
    <s v="Benefits"/>
    <s v="Medicare FICA"/>
    <x v="0"/>
    <n v="625.54"/>
    <s v="State"/>
  </r>
  <r>
    <s v="Southeast"/>
    <x v="1"/>
    <s v="Comprehensive"/>
    <x v="1"/>
    <x v="2"/>
    <s v="Benefits"/>
    <s v="Retirement"/>
    <x v="0"/>
    <n v="657.48"/>
    <s v="State"/>
  </r>
  <r>
    <s v="Southeast"/>
    <x v="0"/>
    <s v="Comprehensive"/>
    <x v="1"/>
    <x v="2"/>
    <s v="Benefits"/>
    <s v="Retirement"/>
    <x v="0"/>
    <n v="1158.9100000000001"/>
    <s v="State"/>
  </r>
  <r>
    <s v="Southeast"/>
    <x v="1"/>
    <s v="Comprehensive"/>
    <x v="1"/>
    <x v="2"/>
    <s v="Benefits"/>
    <s v="Retirement Hybrid Plan"/>
    <x v="0"/>
    <n v="1226.9600000000003"/>
    <s v="State"/>
  </r>
  <r>
    <s v="Southeast"/>
    <x v="0"/>
    <s v="Comprehensive"/>
    <x v="1"/>
    <x v="2"/>
    <s v="Benefits"/>
    <s v="Medicare FICA"/>
    <x v="0"/>
    <n v="1295.2299999999996"/>
    <s v="State"/>
  </r>
  <r>
    <s v="Southeast"/>
    <x v="0"/>
    <s v="Comprehensive"/>
    <x v="1"/>
    <x v="2"/>
    <s v="Benefits"/>
    <s v="Retirement Hybrid Plan"/>
    <x v="0"/>
    <n v="2409.4299999999998"/>
    <s v="State"/>
  </r>
  <r>
    <s v="Southeast"/>
    <x v="1"/>
    <s v="Comprehensive"/>
    <x v="1"/>
    <x v="2"/>
    <s v="Benefits"/>
    <s v="FICA"/>
    <x v="0"/>
    <n v="2674.639999999999"/>
    <s v="State"/>
  </r>
  <r>
    <s v="Southeast"/>
    <x v="1"/>
    <s v="Comprehensive"/>
    <x v="1"/>
    <x v="2"/>
    <s v="Benefits"/>
    <s v="401k- Hybrid Plan Reg Earn"/>
    <x v="0"/>
    <n v="2847.2000000000003"/>
    <s v="State"/>
  </r>
  <r>
    <s v="Southeast"/>
    <x v="0"/>
    <s v="Comprehensive"/>
    <x v="1"/>
    <x v="2"/>
    <s v="Benefits"/>
    <s v="FICA"/>
    <x v="0"/>
    <n v="5537.82"/>
    <s v="State"/>
  </r>
  <r>
    <s v="Southeast"/>
    <x v="0"/>
    <s v="Comprehensive"/>
    <x v="1"/>
    <x v="2"/>
    <s v="Benefits"/>
    <s v="401k- Hybrid Plan Reg Earn"/>
    <x v="0"/>
    <n v="5613.0499999999993"/>
    <s v="State"/>
  </r>
  <r>
    <s v="Southeast"/>
    <x v="0"/>
    <s v="Comprehensive"/>
    <x v="1"/>
    <x v="2"/>
    <s v="Benefits"/>
    <s v="Health Insurance"/>
    <x v="0"/>
    <n v="5762.96"/>
    <s v="State"/>
  </r>
  <r>
    <s v="Southeast"/>
    <x v="1"/>
    <s v="Comprehensive"/>
    <x v="1"/>
    <x v="2"/>
    <s v="Benefits"/>
    <s v="Health Insurance"/>
    <x v="0"/>
    <n v="18040.84"/>
    <s v="State"/>
  </r>
  <r>
    <s v="Southeast"/>
    <x v="0"/>
    <s v="Comprehensive"/>
    <x v="1"/>
    <x v="2"/>
    <s v="Data Processing"/>
    <s v="Rent or Lease of Data Processing Equipment"/>
    <x v="0"/>
    <n v="88.9"/>
    <s v="State"/>
  </r>
  <r>
    <s v="Southeast"/>
    <x v="1"/>
    <s v="Comprehensive"/>
    <x v="1"/>
    <x v="2"/>
    <s v="Data Processing"/>
    <s v="Data Processing Supplies"/>
    <x v="0"/>
    <n v="502.96999999999991"/>
    <s v="State"/>
  </r>
  <r>
    <s v="Southeast"/>
    <x v="0"/>
    <s v="Comprehensive"/>
    <x v="1"/>
    <x v="2"/>
    <s v="Data Processing"/>
    <s v="Data Processing Supplies"/>
    <x v="0"/>
    <n v="1781.67"/>
    <s v="State"/>
  </r>
  <r>
    <s v="Southeast"/>
    <x v="1"/>
    <s v="Comprehensive"/>
    <x v="1"/>
    <x v="2"/>
    <s v="Indirect Costs"/>
    <s v="Indirect Cost Charges"/>
    <x v="0"/>
    <n v="10475.200000000001"/>
    <s v="State"/>
  </r>
  <r>
    <s v="Southeast"/>
    <x v="0"/>
    <s v="Comprehensive"/>
    <x v="1"/>
    <x v="2"/>
    <s v="Indirect Costs"/>
    <s v="Indirect Cost Charges"/>
    <x v="0"/>
    <n v="16371.31"/>
    <s v="State"/>
  </r>
  <r>
    <s v="Southeast"/>
    <x v="1"/>
    <s v="Comprehensive"/>
    <x v="1"/>
    <x v="2"/>
    <s v="Salaries"/>
    <s v="Longevity"/>
    <x v="0"/>
    <n v="121.86"/>
    <s v="State"/>
  </r>
  <r>
    <s v="Southeast"/>
    <x v="1"/>
    <s v="Comprehensive"/>
    <x v="1"/>
    <x v="2"/>
    <s v="Salaries"/>
    <s v="P4Performance-One Time Payments"/>
    <x v="0"/>
    <n v="193.14"/>
    <s v="State"/>
  </r>
  <r>
    <s v="Southeast"/>
    <x v="0"/>
    <s v="Comprehensive"/>
    <x v="1"/>
    <x v="2"/>
    <s v="Salaries"/>
    <s v="Longevity"/>
    <x v="0"/>
    <n v="202.4"/>
    <s v="State"/>
  </r>
  <r>
    <s v="Southeast"/>
    <x v="0"/>
    <s v="Comprehensive"/>
    <x v="1"/>
    <x v="2"/>
    <s v="Salaries"/>
    <s v="P4Performance-One Time Payments"/>
    <x v="0"/>
    <n v="320.81"/>
    <s v="State"/>
  </r>
  <r>
    <s v="Southeast"/>
    <x v="0"/>
    <s v="Comprehensive"/>
    <x v="1"/>
    <x v="2"/>
    <s v="Salaries"/>
    <s v="Administrative Inclement Weather Leave with Pay"/>
    <x v="0"/>
    <n v="766.79"/>
    <s v="State"/>
  </r>
  <r>
    <s v="Southeast"/>
    <x v="1"/>
    <s v="Comprehensive"/>
    <x v="1"/>
    <x v="2"/>
    <s v="Salaries"/>
    <s v="Paid Sick Leave"/>
    <x v="0"/>
    <n v="846.55"/>
    <s v="State"/>
  </r>
  <r>
    <s v="Southeast"/>
    <x v="1"/>
    <s v="Comprehensive"/>
    <x v="1"/>
    <x v="2"/>
    <s v="Salaries"/>
    <s v="Paid Annual"/>
    <x v="0"/>
    <n v="1645.86"/>
    <s v="State"/>
  </r>
  <r>
    <s v="Southeast"/>
    <x v="1"/>
    <s v="Comprehensive"/>
    <x v="1"/>
    <x v="2"/>
    <s v="Salaries"/>
    <s v="Paid Holiday"/>
    <x v="0"/>
    <n v="2925.38"/>
    <s v="State"/>
  </r>
  <r>
    <s v="Southeast"/>
    <x v="0"/>
    <s v="Comprehensive"/>
    <x v="1"/>
    <x v="2"/>
    <s v="Salaries"/>
    <s v="Paid Annual"/>
    <x v="0"/>
    <n v="4100.6599999999989"/>
    <s v="State"/>
  </r>
  <r>
    <s v="Southeast"/>
    <x v="0"/>
    <s v="Comprehensive"/>
    <x v="1"/>
    <x v="2"/>
    <s v="Salaries"/>
    <s v="Paid Holiday"/>
    <x v="0"/>
    <n v="5836.3200000000006"/>
    <s v="State"/>
  </r>
  <r>
    <s v="Southeast"/>
    <x v="0"/>
    <s v="Comprehensive"/>
    <x v="1"/>
    <x v="2"/>
    <s v="Salaries"/>
    <s v="Paid Sick Leave"/>
    <x v="0"/>
    <n v="6615.7300000000005"/>
    <s v="State"/>
  </r>
  <r>
    <s v="Southeast"/>
    <x v="0"/>
    <s v="Comprehensive"/>
    <x v="1"/>
    <x v="2"/>
    <s v="Salaries"/>
    <s v="Family and Medical Leave"/>
    <x v="0"/>
    <n v="9595.4599999999991"/>
    <s v="State"/>
  </r>
  <r>
    <s v="Southeast"/>
    <x v="1"/>
    <s v="Comprehensive"/>
    <x v="1"/>
    <x v="2"/>
    <s v="Salaries"/>
    <s v="Regular Salaries and Wages"/>
    <x v="0"/>
    <n v="42166.170000000006"/>
    <s v="State"/>
  </r>
  <r>
    <s v="Southeast"/>
    <x v="0"/>
    <s v="Comprehensive"/>
    <x v="1"/>
    <x v="2"/>
    <s v="Salaries"/>
    <s v="Regular Salaries and Wages"/>
    <x v="0"/>
    <n v="66034.409999999989"/>
    <s v="State"/>
  </r>
  <r>
    <s v="Southeast"/>
    <x v="1"/>
    <s v="Comprehensive"/>
    <x v="1"/>
    <x v="2"/>
    <s v="Training for Employees"/>
    <s v="Payments for Out-Service Training"/>
    <x v="0"/>
    <n v="66.929999999999993"/>
    <s v="State"/>
  </r>
  <r>
    <s v="Southeast"/>
    <x v="0"/>
    <s v="Comprehensive"/>
    <x v="1"/>
    <x v="2"/>
    <s v="Training for Employees"/>
    <s v="Payments for Out-Service Training"/>
    <x v="0"/>
    <n v="108.53"/>
    <s v="State"/>
  </r>
  <r>
    <s v="Southeast"/>
    <x v="1"/>
    <s v="Comprehensive"/>
    <x v="1"/>
    <x v="2"/>
    <s v="Travel"/>
    <s v="In-State Travel"/>
    <x v="0"/>
    <n v="10.050000000000001"/>
    <s v="State"/>
  </r>
  <r>
    <s v="Southeast"/>
    <x v="0"/>
    <s v="Comprehensive"/>
    <x v="1"/>
    <x v="2"/>
    <s v="Travel"/>
    <s v="In-State Travel"/>
    <x v="0"/>
    <n v="18.54"/>
    <s v="State"/>
  </r>
  <r>
    <s v="Southeast"/>
    <x v="1"/>
    <s v="Comprehensive"/>
    <x v="1"/>
    <x v="2"/>
    <s v="Travel"/>
    <s v="In-State Meals and Incidentals"/>
    <x v="0"/>
    <n v="47.190000000000005"/>
    <s v="State"/>
  </r>
  <r>
    <s v="Southeast"/>
    <x v="1"/>
    <s v="Comprehensive"/>
    <x v="1"/>
    <x v="2"/>
    <s v="Travel"/>
    <s v="In-State Lodging"/>
    <x v="0"/>
    <n v="79.699999999999989"/>
    <s v="State"/>
  </r>
  <r>
    <s v="Southeast"/>
    <x v="0"/>
    <s v="Comprehensive"/>
    <x v="1"/>
    <x v="2"/>
    <s v="Travel"/>
    <s v="In-State Meals and Incidentals"/>
    <x v="0"/>
    <n v="83.39"/>
    <s v="State"/>
  </r>
  <r>
    <s v="Southeast"/>
    <x v="0"/>
    <s v="Comprehensive"/>
    <x v="1"/>
    <x v="2"/>
    <s v="Travel"/>
    <s v="In-State Lodging"/>
    <x v="0"/>
    <n v="134.76"/>
    <s v="State"/>
  </r>
  <r>
    <s v="Southeast"/>
    <x v="0"/>
    <s v="Comprehensive"/>
    <x v="1"/>
    <x v="2"/>
    <s v="Travel"/>
    <s v="In-State Mileage"/>
    <x v="0"/>
    <n v="686.14"/>
    <s v="State"/>
  </r>
  <r>
    <s v="Southeast"/>
    <x v="1"/>
    <s v="Comprehensive"/>
    <x v="1"/>
    <x v="2"/>
    <s v="Travel"/>
    <s v="In-State Mileage"/>
    <x v="0"/>
    <n v="784.56999999999994"/>
    <s v="State"/>
  </r>
  <r>
    <s v="Southeast"/>
    <x v="0"/>
    <s v="Comprehensive"/>
    <x v="2"/>
    <x v="0"/>
    <s v="Third Party Professional"/>
    <s v="Document Destruction Services"/>
    <x v="0"/>
    <n v="7.6099999999999994"/>
    <s v="State"/>
  </r>
  <r>
    <s v="Southeast"/>
    <x v="1"/>
    <s v="Comprehensive"/>
    <x v="2"/>
    <x v="0"/>
    <s v="Third Party Professional"/>
    <s v="Document Destruction Services"/>
    <x v="0"/>
    <n v="9.65"/>
    <s v="State"/>
  </r>
  <r>
    <s v="Southeast"/>
    <x v="1"/>
    <s v="Comprehensive"/>
    <x v="2"/>
    <x v="0"/>
    <s v="Third Party Professional"/>
    <s v="General Business Consulting Services"/>
    <x v="0"/>
    <n v="10468.949999999999"/>
    <s v="State"/>
  </r>
  <r>
    <s v="Southeast"/>
    <x v="0"/>
    <s v="Comprehensive"/>
    <x v="2"/>
    <x v="0"/>
    <s v="Third Party Professional"/>
    <s v="General Business Consulting Services"/>
    <x v="0"/>
    <n v="16243.719999999998"/>
    <s v="State"/>
  </r>
  <r>
    <s v="Southeast"/>
    <x v="0"/>
    <s v="Comprehensive"/>
    <x v="2"/>
    <x v="1"/>
    <s v="Communications"/>
    <s v="Telecommunications"/>
    <x v="0"/>
    <n v="1165.46"/>
    <s v="State"/>
  </r>
  <r>
    <s v="Southeast"/>
    <x v="1"/>
    <s v="Comprehensive"/>
    <x v="2"/>
    <x v="1"/>
    <s v="Communications"/>
    <s v="Telecommunications"/>
    <x v="0"/>
    <n v="2148.7799999999997"/>
    <s v="State"/>
  </r>
  <r>
    <s v="Southeast"/>
    <x v="0"/>
    <s v="Comprehensive"/>
    <x v="2"/>
    <x v="1"/>
    <s v="Maintenance"/>
    <s v="Other Maintenance and Services of Building by Non-State Agencies"/>
    <x v="0"/>
    <n v="764.06"/>
    <s v="State"/>
  </r>
  <r>
    <s v="Southeast"/>
    <x v="1"/>
    <s v="Comprehensive"/>
    <x v="2"/>
    <x v="1"/>
    <s v="Maintenance"/>
    <s v="Other Maintenance and Services of Building by Non-State Agencies"/>
    <x v="0"/>
    <n v="1331.02"/>
    <s v="State"/>
  </r>
  <r>
    <s v="Southeast"/>
    <x v="1"/>
    <s v="Comprehensive"/>
    <x v="2"/>
    <x v="1"/>
    <s v="Professional Services"/>
    <s v="Other"/>
    <x v="0"/>
    <n v="50.21"/>
    <s v="State"/>
  </r>
  <r>
    <s v="Southeast"/>
    <x v="0"/>
    <s v="Comprehensive"/>
    <x v="2"/>
    <x v="1"/>
    <s v="Professional Services"/>
    <s v="Other"/>
    <x v="0"/>
    <n v="87.51"/>
    <s v="State"/>
  </r>
  <r>
    <s v="Southeast"/>
    <x v="0"/>
    <s v="Comprehensive"/>
    <x v="2"/>
    <x v="1"/>
    <s v="Professional Services"/>
    <s v="Telephone Billing"/>
    <x v="0"/>
    <n v="1183.8000000000002"/>
    <s v="State"/>
  </r>
  <r>
    <s v="Southeast"/>
    <x v="1"/>
    <s v="Comprehensive"/>
    <x v="2"/>
    <x v="1"/>
    <s v="Professional Services"/>
    <s v="Telephone Billing"/>
    <x v="0"/>
    <n v="1605.33"/>
    <s v="State"/>
  </r>
  <r>
    <s v="Southeast"/>
    <x v="1"/>
    <s v="Comprehensive"/>
    <x v="2"/>
    <x v="1"/>
    <s v="Professional Services"/>
    <s v="Data Processing Services"/>
    <x v="0"/>
    <n v="2822.45"/>
    <s v="State"/>
  </r>
  <r>
    <s v="Southeast"/>
    <x v="0"/>
    <s v="Comprehensive"/>
    <x v="2"/>
    <x v="1"/>
    <s v="Professional Services"/>
    <s v="Data Processing Services"/>
    <x v="0"/>
    <n v="3495.5600000000013"/>
    <s v="State"/>
  </r>
  <r>
    <s v="Southeast"/>
    <x v="1"/>
    <s v="Comprehensive"/>
    <x v="2"/>
    <x v="1"/>
    <s v="Rentals and Insurance"/>
    <s v="Rent or Lease of Buildings from Non-State Agencies"/>
    <x v="0"/>
    <n v="9178.9500000000007"/>
    <s v="State"/>
  </r>
  <r>
    <s v="Southeast"/>
    <x v="0"/>
    <s v="Comprehensive"/>
    <x v="2"/>
    <x v="1"/>
    <s v="Rentals and Insurance"/>
    <s v="Rent or Lease of Buildings from Non-State Agencies"/>
    <x v="0"/>
    <n v="13003.79"/>
    <s v="State"/>
  </r>
  <r>
    <s v="Southeast"/>
    <x v="1"/>
    <s v="Comprehensive"/>
    <x v="2"/>
    <x v="1"/>
    <s v="Utilities"/>
    <s v="Electricity"/>
    <x v="0"/>
    <n v="2285.89"/>
    <s v="State"/>
  </r>
  <r>
    <s v="Southeast"/>
    <x v="0"/>
    <s v="Comprehensive"/>
    <x v="2"/>
    <x v="1"/>
    <s v="Utilities"/>
    <s v="Electricity"/>
    <x v="0"/>
    <n v="1884.2800000000002"/>
    <s v="State"/>
  </r>
  <r>
    <s v="Southeast"/>
    <x v="0"/>
    <s v="Comprehensive"/>
    <x v="2"/>
    <x v="2"/>
    <s v="Benefits"/>
    <s v="Dental Services"/>
    <x v="0"/>
    <n v="6.52"/>
    <s v="State"/>
  </r>
  <r>
    <s v="Southeast"/>
    <x v="1"/>
    <s v="Comprehensive"/>
    <x v="2"/>
    <x v="2"/>
    <s v="Benefits"/>
    <s v="401K Match"/>
    <x v="0"/>
    <n v="14.309999999999999"/>
    <s v="State"/>
  </r>
  <r>
    <s v="Southeast"/>
    <x v="0"/>
    <s v="Comprehensive"/>
    <x v="2"/>
    <x v="2"/>
    <s v="Benefits"/>
    <s v="401K Match"/>
    <x v="0"/>
    <n v="16.509999999999998"/>
    <s v="State"/>
  </r>
  <r>
    <s v="Southeast"/>
    <x v="1"/>
    <s v="Comprehensive"/>
    <x v="2"/>
    <x v="2"/>
    <s v="Benefits"/>
    <s v="OPEB Normal Cost"/>
    <x v="0"/>
    <n v="27.37"/>
    <s v="State"/>
  </r>
  <r>
    <s v="Southeast"/>
    <x v="0"/>
    <s v="Comprehensive"/>
    <x v="2"/>
    <x v="2"/>
    <s v="Benefits"/>
    <s v="OPEB Normal Cost"/>
    <x v="0"/>
    <n v="31.650000000000002"/>
    <s v="State"/>
  </r>
  <r>
    <s v="Southeast"/>
    <x v="1"/>
    <s v="Comprehensive"/>
    <x v="2"/>
    <x v="2"/>
    <s v="Benefits"/>
    <s v="Group Life Insurance"/>
    <x v="0"/>
    <n v="86.110000000000014"/>
    <s v="State"/>
  </r>
  <r>
    <s v="Southeast"/>
    <x v="1"/>
    <s v="Comprehensive"/>
    <x v="2"/>
    <x v="2"/>
    <s v="Benefits"/>
    <s v="Long-term Disability Insurance"/>
    <x v="0"/>
    <n v="103.86"/>
    <s v="State"/>
  </r>
  <r>
    <s v="Southeast"/>
    <x v="0"/>
    <s v="Comprehensive"/>
    <x v="2"/>
    <x v="2"/>
    <s v="Benefits"/>
    <s v="Group Life Insurance"/>
    <x v="0"/>
    <n v="113.67000000000004"/>
    <s v="State"/>
  </r>
  <r>
    <s v="Southeast"/>
    <x v="0"/>
    <s v="Comprehensive"/>
    <x v="2"/>
    <x v="2"/>
    <s v="Benefits"/>
    <s v="Long-term Disability Insurance"/>
    <x v="0"/>
    <n v="132.12"/>
    <s v="State"/>
  </r>
  <r>
    <s v="Southeast"/>
    <x v="1"/>
    <s v="Comprehensive"/>
    <x v="2"/>
    <x v="2"/>
    <s v="Benefits"/>
    <s v="Dental Services"/>
    <x v="0"/>
    <n v="183.31999999999996"/>
    <s v="State"/>
  </r>
  <r>
    <s v="Southeast"/>
    <x v="1"/>
    <s v="Comprehensive"/>
    <x v="2"/>
    <x v="2"/>
    <s v="Benefits"/>
    <s v="Medicare FICA"/>
    <x v="0"/>
    <n v="543.22"/>
    <s v="State"/>
  </r>
  <r>
    <s v="Southeast"/>
    <x v="0"/>
    <s v="Comprehensive"/>
    <x v="2"/>
    <x v="2"/>
    <s v="Benefits"/>
    <s v="Health Insurance"/>
    <x v="0"/>
    <n v="544.29999999999995"/>
    <s v="State"/>
  </r>
  <r>
    <s v="Southeast"/>
    <x v="1"/>
    <s v="Comprehensive"/>
    <x v="2"/>
    <x v="2"/>
    <s v="Benefits"/>
    <s v="Retirement"/>
    <x v="0"/>
    <n v="556.28"/>
    <s v="State"/>
  </r>
  <r>
    <s v="Southeast"/>
    <x v="0"/>
    <s v="Comprehensive"/>
    <x v="2"/>
    <x v="2"/>
    <s v="Benefits"/>
    <s v="Retirement"/>
    <x v="0"/>
    <n v="633.41999999999996"/>
    <s v="State"/>
  </r>
  <r>
    <s v="Southeast"/>
    <x v="0"/>
    <s v="Comprehensive"/>
    <x v="2"/>
    <x v="2"/>
    <s v="Benefits"/>
    <s v="Medicare FICA"/>
    <x v="0"/>
    <n v="734.54000000000008"/>
    <s v="State"/>
  </r>
  <r>
    <s v="Southeast"/>
    <x v="1"/>
    <s v="Comprehensive"/>
    <x v="2"/>
    <x v="2"/>
    <s v="Benefits"/>
    <s v="Retirement Hybrid Plan"/>
    <x v="0"/>
    <n v="969.51"/>
    <s v="State"/>
  </r>
  <r>
    <s v="Southeast"/>
    <x v="0"/>
    <s v="Comprehensive"/>
    <x v="2"/>
    <x v="2"/>
    <s v="Benefits"/>
    <s v="Retirement Hybrid Plan"/>
    <x v="0"/>
    <n v="1309.1599999999999"/>
    <s v="State"/>
  </r>
  <r>
    <s v="Southeast"/>
    <x v="1"/>
    <s v="Comprehensive"/>
    <x v="2"/>
    <x v="2"/>
    <s v="Benefits"/>
    <s v="Health Insurance"/>
    <x v="0"/>
    <n v="1474.69"/>
    <s v="State"/>
  </r>
  <r>
    <s v="Southeast"/>
    <x v="1"/>
    <s v="Comprehensive"/>
    <x v="2"/>
    <x v="2"/>
    <s v="Benefits"/>
    <s v="401k- Hybrid Plan Reg Earn"/>
    <x v="0"/>
    <n v="2135.66"/>
    <s v="State"/>
  </r>
  <r>
    <s v="Southeast"/>
    <x v="1"/>
    <s v="Comprehensive"/>
    <x v="2"/>
    <x v="2"/>
    <s v="Benefits"/>
    <s v="FICA"/>
    <x v="0"/>
    <n v="2322.4700000000003"/>
    <s v="State"/>
  </r>
  <r>
    <s v="Southeast"/>
    <x v="0"/>
    <s v="Comprehensive"/>
    <x v="2"/>
    <x v="2"/>
    <s v="Benefits"/>
    <s v="401k- Hybrid Plan Reg Earn"/>
    <x v="0"/>
    <n v="2997.6800000000012"/>
    <s v="State"/>
  </r>
  <r>
    <s v="Southeast"/>
    <x v="0"/>
    <s v="Comprehensive"/>
    <x v="2"/>
    <x v="2"/>
    <s v="Benefits"/>
    <s v="FICA"/>
    <x v="0"/>
    <n v="3140.7000000000007"/>
    <s v="State"/>
  </r>
  <r>
    <s v="Southeast"/>
    <x v="0"/>
    <s v="Comprehensive"/>
    <x v="2"/>
    <x v="2"/>
    <s v="Data Processing"/>
    <s v="Rent or Lease of Data Processing Equipment"/>
    <x v="0"/>
    <n v="55.92"/>
    <s v="State"/>
  </r>
  <r>
    <s v="Southeast"/>
    <x v="1"/>
    <s v="Comprehensive"/>
    <x v="2"/>
    <x v="2"/>
    <s v="Data Processing"/>
    <s v="Data Processing Supplies"/>
    <x v="0"/>
    <n v="447.71999999999997"/>
    <s v="State"/>
  </r>
  <r>
    <s v="Southeast"/>
    <x v="0"/>
    <s v="Comprehensive"/>
    <x v="2"/>
    <x v="2"/>
    <s v="Data Processing"/>
    <s v="Data Processing Supplies"/>
    <x v="0"/>
    <n v="942.68"/>
    <s v="State"/>
  </r>
  <r>
    <s v="Southeast"/>
    <x v="1"/>
    <s v="Comprehensive"/>
    <x v="2"/>
    <x v="2"/>
    <s v="Indirect Costs"/>
    <s v="Indirect Cost Charges"/>
    <x v="0"/>
    <n v="6528.16"/>
    <s v="State"/>
  </r>
  <r>
    <s v="Southeast"/>
    <x v="0"/>
    <s v="Comprehensive"/>
    <x v="2"/>
    <x v="2"/>
    <s v="Indirect Costs"/>
    <s v="Indirect Cost Charges"/>
    <x v="0"/>
    <n v="8500.9700000000012"/>
    <s v="State"/>
  </r>
  <r>
    <s v="Southeast"/>
    <x v="1"/>
    <s v="Comprehensive"/>
    <x v="2"/>
    <x v="2"/>
    <s v="Salaries"/>
    <s v="Longevity"/>
    <x v="0"/>
    <n v="118.97"/>
    <s v="State"/>
  </r>
  <r>
    <s v="Southeast"/>
    <x v="0"/>
    <s v="Comprehensive"/>
    <x v="2"/>
    <x v="2"/>
    <s v="Salaries"/>
    <s v="Longevity"/>
    <x v="0"/>
    <n v="118.97"/>
    <s v="State"/>
  </r>
  <r>
    <s v="Southeast"/>
    <x v="1"/>
    <s v="Comprehensive"/>
    <x v="2"/>
    <x v="2"/>
    <s v="Salaries"/>
    <s v="P4Performance-One Time Payments"/>
    <x v="0"/>
    <n v="188.55"/>
    <s v="State"/>
  </r>
  <r>
    <s v="Southeast"/>
    <x v="0"/>
    <s v="Comprehensive"/>
    <x v="2"/>
    <x v="2"/>
    <s v="Salaries"/>
    <s v="P4Performance-One Time Payments"/>
    <x v="0"/>
    <n v="188.55"/>
    <s v="State"/>
  </r>
  <r>
    <s v="Southeast"/>
    <x v="1"/>
    <s v="Comprehensive"/>
    <x v="2"/>
    <x v="2"/>
    <s v="Salaries"/>
    <s v="Paid Holiday"/>
    <x v="0"/>
    <n v="1496.8300000000002"/>
    <s v="State"/>
  </r>
  <r>
    <s v="Southeast"/>
    <x v="1"/>
    <s v="Comprehensive"/>
    <x v="2"/>
    <x v="2"/>
    <s v="Salaries"/>
    <s v="Paid Sick Leave"/>
    <x v="0"/>
    <n v="2140.0500000000002"/>
    <s v="State"/>
  </r>
  <r>
    <s v="Southeast"/>
    <x v="1"/>
    <s v="Comprehensive"/>
    <x v="2"/>
    <x v="2"/>
    <s v="Salaries"/>
    <s v="Millitary Leave with Pay"/>
    <x v="0"/>
    <n v="2324.4899999999998"/>
    <s v="State"/>
  </r>
  <r>
    <s v="Southeast"/>
    <x v="1"/>
    <s v="Comprehensive"/>
    <x v="2"/>
    <x v="2"/>
    <s v="Salaries"/>
    <s v="Paid Annual"/>
    <x v="0"/>
    <n v="2858.67"/>
    <s v="State"/>
  </r>
  <r>
    <s v="Southeast"/>
    <x v="0"/>
    <s v="Comprehensive"/>
    <x v="2"/>
    <x v="2"/>
    <s v="Salaries"/>
    <s v="Paid Sick Leave"/>
    <x v="0"/>
    <n v="2905.54"/>
    <s v="State"/>
  </r>
  <r>
    <s v="Southeast"/>
    <x v="0"/>
    <s v="Comprehensive"/>
    <x v="2"/>
    <x v="2"/>
    <s v="Salaries"/>
    <s v="Paid Holiday"/>
    <x v="0"/>
    <n v="3117.1"/>
    <s v="State"/>
  </r>
  <r>
    <s v="Southeast"/>
    <x v="0"/>
    <s v="Comprehensive"/>
    <x v="2"/>
    <x v="2"/>
    <s v="Salaries"/>
    <s v="Paid Annual"/>
    <x v="0"/>
    <n v="3919.23"/>
    <s v="State"/>
  </r>
  <r>
    <s v="Southeast"/>
    <x v="1"/>
    <s v="Comprehensive"/>
    <x v="2"/>
    <x v="2"/>
    <s v="Salaries"/>
    <s v="Regular Salaries and Wages"/>
    <x v="0"/>
    <n v="28886.799999999999"/>
    <s v="State"/>
  </r>
  <r>
    <s v="Southeast"/>
    <x v="0"/>
    <s v="Comprehensive"/>
    <x v="2"/>
    <x v="2"/>
    <s v="Salaries"/>
    <s v="Regular Salaries and Wages"/>
    <x v="0"/>
    <n v="40553.289999999994"/>
    <s v="State"/>
  </r>
  <r>
    <s v="Southeast"/>
    <x v="1"/>
    <s v="Comprehensive"/>
    <x v="2"/>
    <x v="2"/>
    <s v="Training for Employees"/>
    <s v="Payments for Out-Service Training"/>
    <x v="0"/>
    <n v="57.5"/>
    <s v="State"/>
  </r>
  <r>
    <s v="Southeast"/>
    <x v="0"/>
    <s v="Comprehensive"/>
    <x v="2"/>
    <x v="2"/>
    <s v="Training for Employees"/>
    <s v="Payments for Out-Service Training"/>
    <x v="0"/>
    <n v="64.94"/>
    <s v="State"/>
  </r>
  <r>
    <s v="Southeast"/>
    <x v="1"/>
    <s v="Comprehensive"/>
    <x v="2"/>
    <x v="2"/>
    <s v="Travel"/>
    <s v="In-State Travel"/>
    <x v="0"/>
    <n v="7.64"/>
    <s v="State"/>
  </r>
  <r>
    <s v="Southeast"/>
    <x v="0"/>
    <s v="Comprehensive"/>
    <x v="2"/>
    <x v="2"/>
    <s v="Travel"/>
    <s v="In-State Travel"/>
    <x v="0"/>
    <n v="9.9499999999999993"/>
    <s v="State"/>
  </r>
  <r>
    <s v="Southeast"/>
    <x v="1"/>
    <s v="Comprehensive"/>
    <x v="2"/>
    <x v="2"/>
    <s v="Travel"/>
    <s v="In-State Meals and Incidentals"/>
    <x v="0"/>
    <n v="40.39"/>
    <s v="State"/>
  </r>
  <r>
    <s v="Southeast"/>
    <x v="0"/>
    <s v="Comprehensive"/>
    <x v="2"/>
    <x v="2"/>
    <s v="Travel"/>
    <s v="In-State Meals and Incidentals"/>
    <x v="0"/>
    <n v="45.49"/>
    <s v="State"/>
  </r>
  <r>
    <s v="Southeast"/>
    <x v="1"/>
    <s v="Comprehensive"/>
    <x v="2"/>
    <x v="2"/>
    <s v="Travel"/>
    <s v="In-State Lodging"/>
    <x v="0"/>
    <n v="56.55"/>
    <s v="State"/>
  </r>
  <r>
    <s v="Southeast"/>
    <x v="0"/>
    <s v="Comprehensive"/>
    <x v="2"/>
    <x v="2"/>
    <s v="Travel"/>
    <s v="In-State Lodging"/>
    <x v="0"/>
    <n v="75.86"/>
    <s v="State"/>
  </r>
  <r>
    <s v="Southeast"/>
    <x v="0"/>
    <s v="Comprehensive"/>
    <x v="2"/>
    <x v="2"/>
    <s v="Travel"/>
    <s v="In-State Mileage"/>
    <x v="0"/>
    <n v="327.17999999999995"/>
    <s v="State"/>
  </r>
  <r>
    <s v="Southeast"/>
    <x v="1"/>
    <s v="Comprehensive"/>
    <x v="2"/>
    <x v="2"/>
    <s v="Travel"/>
    <s v="In-State Mileage"/>
    <x v="0"/>
    <n v="555.66"/>
    <s v="State"/>
  </r>
  <r>
    <s v="Southeast"/>
    <x v="1"/>
    <s v="Comprehensive"/>
    <x v="3"/>
    <x v="0"/>
    <s v="Third Party Professional"/>
    <s v="Interpreting Services"/>
    <x v="0"/>
    <n v="4.6500000000000004"/>
    <s v="State"/>
  </r>
  <r>
    <s v="Southeast"/>
    <x v="0"/>
    <s v="Comprehensive"/>
    <x v="3"/>
    <x v="0"/>
    <s v="Third Party Professional"/>
    <s v="Interpreting Services"/>
    <x v="0"/>
    <n v="4.68"/>
    <s v="State"/>
  </r>
  <r>
    <s v="Southeast"/>
    <x v="1"/>
    <s v="Comprehensive"/>
    <x v="3"/>
    <x v="0"/>
    <s v="Third Party Professional"/>
    <s v="Document Destruction Services"/>
    <x v="0"/>
    <n v="28.97"/>
    <s v="State"/>
  </r>
  <r>
    <s v="Southeast"/>
    <x v="0"/>
    <s v="Comprehensive"/>
    <x v="3"/>
    <x v="0"/>
    <s v="Third Party Professional"/>
    <s v="Document Destruction Services"/>
    <x v="0"/>
    <n v="35.629999999999995"/>
    <s v="State"/>
  </r>
  <r>
    <s v="Southeast"/>
    <x v="1"/>
    <s v="Comprehensive"/>
    <x v="3"/>
    <x v="0"/>
    <s v="Third Party Professional"/>
    <s v="Court Reporter Services"/>
    <x v="0"/>
    <n v="137.57999999999993"/>
    <s v="State"/>
  </r>
  <r>
    <s v="Southeast"/>
    <x v="1"/>
    <s v="Comprehensive"/>
    <x v="3"/>
    <x v="0"/>
    <s v="Third Party Professional"/>
    <s v="General Business Consulting Services"/>
    <x v="0"/>
    <n v="11367.11"/>
    <s v="State"/>
  </r>
  <r>
    <s v="Southeast"/>
    <x v="0"/>
    <s v="Comprehensive"/>
    <x v="3"/>
    <x v="0"/>
    <s v="Third Party Professional"/>
    <s v="General Business Consulting Services"/>
    <x v="0"/>
    <n v="21148.059999999998"/>
    <s v="State"/>
  </r>
  <r>
    <s v="Southeast"/>
    <x v="0"/>
    <s v="Comprehensive"/>
    <x v="3"/>
    <x v="1"/>
    <s v="Communications"/>
    <s v="Telecommunications"/>
    <x v="0"/>
    <n v="1540.91"/>
    <s v="State"/>
  </r>
  <r>
    <s v="Southeast"/>
    <x v="1"/>
    <s v="Comprehensive"/>
    <x v="3"/>
    <x v="1"/>
    <s v="Communications"/>
    <s v="Telecommunications"/>
    <x v="0"/>
    <n v="2375.86"/>
    <s v="State"/>
  </r>
  <r>
    <s v="Southeast"/>
    <x v="0"/>
    <s v="Comprehensive"/>
    <x v="3"/>
    <x v="1"/>
    <s v="Maintenance"/>
    <s v="Other Maintenance and Services of Building by Non-State Agencies"/>
    <x v="0"/>
    <n v="979.36999999999989"/>
    <s v="State"/>
  </r>
  <r>
    <s v="Southeast"/>
    <x v="1"/>
    <s v="Comprehensive"/>
    <x v="3"/>
    <x v="1"/>
    <s v="Maintenance"/>
    <s v="Other Maintenance and Services of Building by Non-State Agencies"/>
    <x v="0"/>
    <n v="1474.06"/>
    <s v="State"/>
  </r>
  <r>
    <s v="Southeast"/>
    <x v="1"/>
    <s v="Comprehensive"/>
    <x v="3"/>
    <x v="1"/>
    <s v="Professional Services"/>
    <s v="Other"/>
    <x v="0"/>
    <n v="92.99"/>
    <s v="State"/>
  </r>
  <r>
    <s v="Southeast"/>
    <x v="0"/>
    <s v="Comprehensive"/>
    <x v="3"/>
    <x v="1"/>
    <s v="Professional Services"/>
    <s v="Other"/>
    <x v="0"/>
    <n v="159.09"/>
    <s v="State"/>
  </r>
  <r>
    <s v="Southeast"/>
    <x v="0"/>
    <s v="Comprehensive"/>
    <x v="3"/>
    <x v="1"/>
    <s v="Professional Services"/>
    <s v="Telephone Billing"/>
    <x v="0"/>
    <n v="464.63999999999993"/>
    <s v="State"/>
  </r>
  <r>
    <s v="Southeast"/>
    <x v="1"/>
    <s v="Comprehensive"/>
    <x v="3"/>
    <x v="1"/>
    <s v="Professional Services"/>
    <s v="Data Processing Services"/>
    <x v="0"/>
    <n v="1244.5500000000002"/>
    <s v="State"/>
  </r>
  <r>
    <s v="Southeast"/>
    <x v="0"/>
    <s v="Comprehensive"/>
    <x v="3"/>
    <x v="1"/>
    <s v="Professional Services"/>
    <s v="Data Processing Services"/>
    <x v="0"/>
    <n v="4093.6700000000005"/>
    <s v="State"/>
  </r>
  <r>
    <s v="Southeast"/>
    <x v="1"/>
    <s v="Comprehensive"/>
    <x v="3"/>
    <x v="1"/>
    <s v="Rentals and Insurance"/>
    <s v="Rent or Lease of Buildings from Non-State Agencies"/>
    <x v="0"/>
    <n v="10149.220000000001"/>
    <s v="State"/>
  </r>
  <r>
    <s v="Southeast"/>
    <x v="0"/>
    <s v="Comprehensive"/>
    <x v="3"/>
    <x v="1"/>
    <s v="Rentals and Insurance"/>
    <s v="Rent or Lease of Buildings from Non-State Agencies"/>
    <x v="0"/>
    <n v="17192.75"/>
    <s v="State"/>
  </r>
  <r>
    <s v="Southeast"/>
    <x v="0"/>
    <s v="Comprehensive"/>
    <x v="3"/>
    <x v="1"/>
    <s v="Utilities"/>
    <s v="Electricity"/>
    <x v="0"/>
    <n v="2505.1699999999996"/>
    <s v="State"/>
  </r>
  <r>
    <s v="Southeast"/>
    <x v="1"/>
    <s v="Comprehensive"/>
    <x v="3"/>
    <x v="1"/>
    <s v="Utilities"/>
    <s v="Electricity"/>
    <x v="0"/>
    <n v="2527.48"/>
    <s v="State"/>
  </r>
  <r>
    <s v="Southeast"/>
    <x v="1"/>
    <s v="Comprehensive"/>
    <x v="3"/>
    <x v="2"/>
    <s v="Benefits"/>
    <s v="401K Match"/>
    <x v="0"/>
    <n v="19.68"/>
    <s v="State"/>
  </r>
  <r>
    <s v="Southeast"/>
    <x v="1"/>
    <s v="Comprehensive"/>
    <x v="3"/>
    <x v="2"/>
    <s v="Benefits"/>
    <s v="OPEB Normal Cost"/>
    <x v="0"/>
    <n v="37.85"/>
    <s v="State"/>
  </r>
  <r>
    <s v="Southeast"/>
    <x v="0"/>
    <s v="Comprehensive"/>
    <x v="3"/>
    <x v="2"/>
    <s v="Benefits"/>
    <s v="401K Match"/>
    <x v="0"/>
    <n v="38.729999999999997"/>
    <s v="State"/>
  </r>
  <r>
    <s v="Southeast"/>
    <x v="1"/>
    <s v="Comprehensive"/>
    <x v="3"/>
    <x v="2"/>
    <s v="Benefits"/>
    <s v="Dental Services"/>
    <x v="0"/>
    <n v="70.03"/>
    <s v="State"/>
  </r>
  <r>
    <s v="Southeast"/>
    <x v="0"/>
    <s v="Comprehensive"/>
    <x v="3"/>
    <x v="2"/>
    <s v="Benefits"/>
    <s v="OPEB Normal Cost"/>
    <x v="0"/>
    <n v="74.400000000000006"/>
    <s v="State"/>
  </r>
  <r>
    <s v="Southeast"/>
    <x v="1"/>
    <s v="Comprehensive"/>
    <x v="3"/>
    <x v="2"/>
    <s v="Benefits"/>
    <s v="Long-term Disability Insurance"/>
    <x v="0"/>
    <n v="91.49"/>
    <s v="State"/>
  </r>
  <r>
    <s v="Southeast"/>
    <x v="1"/>
    <s v="Comprehensive"/>
    <x v="3"/>
    <x v="2"/>
    <s v="Benefits"/>
    <s v="Group Life Insurance"/>
    <x v="0"/>
    <n v="98.38"/>
    <s v="State"/>
  </r>
  <r>
    <s v="Southeast"/>
    <x v="0"/>
    <s v="Comprehensive"/>
    <x v="3"/>
    <x v="2"/>
    <s v="Benefits"/>
    <s v="Dental Services"/>
    <x v="0"/>
    <n v="113.52000000000001"/>
    <s v="State"/>
  </r>
  <r>
    <s v="Southeast"/>
    <x v="0"/>
    <s v="Comprehensive"/>
    <x v="3"/>
    <x v="2"/>
    <s v="Benefits"/>
    <s v="Long-term Disability Insurance"/>
    <x v="0"/>
    <n v="182.18"/>
    <s v="State"/>
  </r>
  <r>
    <s v="Southeast"/>
    <x v="0"/>
    <s v="Comprehensive"/>
    <x v="3"/>
    <x v="2"/>
    <s v="Benefits"/>
    <s v="Group Life Insurance"/>
    <x v="0"/>
    <n v="193.66000000000003"/>
    <s v="State"/>
  </r>
  <r>
    <s v="Southeast"/>
    <x v="1"/>
    <s v="Comprehensive"/>
    <x v="3"/>
    <x v="2"/>
    <s v="Benefits"/>
    <s v="Medicare FICA"/>
    <x v="0"/>
    <n v="506.14000000000016"/>
    <s v="State"/>
  </r>
  <r>
    <s v="Southeast"/>
    <x v="1"/>
    <s v="Comprehensive"/>
    <x v="3"/>
    <x v="2"/>
    <s v="Benefits"/>
    <s v="Retirement"/>
    <x v="0"/>
    <n v="753.24"/>
    <s v="State"/>
  </r>
  <r>
    <s v="Southeast"/>
    <x v="1"/>
    <s v="Comprehensive"/>
    <x v="3"/>
    <x v="2"/>
    <s v="Benefits"/>
    <s v="Retirement Hybrid Plan"/>
    <x v="0"/>
    <n v="907.78999999999985"/>
    <s v="State"/>
  </r>
  <r>
    <s v="Southeast"/>
    <x v="0"/>
    <s v="Comprehensive"/>
    <x v="3"/>
    <x v="2"/>
    <s v="Benefits"/>
    <s v="Medicare FICA"/>
    <x v="0"/>
    <n v="1027.9300000000003"/>
    <s v="State"/>
  </r>
  <r>
    <s v="Southeast"/>
    <x v="0"/>
    <s v="Comprehensive"/>
    <x v="3"/>
    <x v="2"/>
    <s v="Benefits"/>
    <s v="Intradepartmental Employee Benefit Distribution"/>
    <x v="0"/>
    <n v="1133.5200000000002"/>
    <s v="State"/>
  </r>
  <r>
    <s v="Southeast"/>
    <x v="0"/>
    <s v="Comprehensive"/>
    <x v="3"/>
    <x v="2"/>
    <s v="Benefits"/>
    <s v="Retirement"/>
    <x v="0"/>
    <n v="1436.75"/>
    <s v="State"/>
  </r>
  <r>
    <s v="Southeast"/>
    <x v="0"/>
    <s v="Comprehensive"/>
    <x v="3"/>
    <x v="2"/>
    <s v="Benefits"/>
    <s v="Retirement Hybrid Plan"/>
    <x v="0"/>
    <n v="1809.23"/>
    <s v="State"/>
  </r>
  <r>
    <s v="Southeast"/>
    <x v="1"/>
    <s v="Comprehensive"/>
    <x v="3"/>
    <x v="2"/>
    <s v="Benefits"/>
    <s v="FICA"/>
    <x v="0"/>
    <n v="2164.23"/>
    <s v="State"/>
  </r>
  <r>
    <s v="Southeast"/>
    <x v="1"/>
    <s v="Comprehensive"/>
    <x v="3"/>
    <x v="2"/>
    <s v="Benefits"/>
    <s v="401k- Hybrid Plan Reg Earn"/>
    <x v="0"/>
    <n v="2179.8500000000004"/>
    <s v="State"/>
  </r>
  <r>
    <s v="Southeast"/>
    <x v="0"/>
    <s v="Comprehensive"/>
    <x v="3"/>
    <x v="2"/>
    <s v="Benefits"/>
    <s v="401k- Hybrid Plan Reg Earn"/>
    <x v="0"/>
    <n v="4292.17"/>
    <s v="State"/>
  </r>
  <r>
    <s v="Southeast"/>
    <x v="0"/>
    <s v="Comprehensive"/>
    <x v="3"/>
    <x v="2"/>
    <s v="Benefits"/>
    <s v="FICA"/>
    <x v="0"/>
    <n v="4394.9999999999991"/>
    <s v="State"/>
  </r>
  <r>
    <s v="Southeast"/>
    <x v="0"/>
    <s v="Comprehensive"/>
    <x v="3"/>
    <x v="2"/>
    <s v="Benefits"/>
    <s v="Health Insurance"/>
    <x v="0"/>
    <n v="7989.4300000000012"/>
    <s v="State"/>
  </r>
  <r>
    <s v="Southeast"/>
    <x v="1"/>
    <s v="Comprehensive"/>
    <x v="3"/>
    <x v="2"/>
    <s v="Benefits"/>
    <s v="Health Insurance"/>
    <x v="0"/>
    <n v="8451.2199999999993"/>
    <s v="State"/>
  </r>
  <r>
    <s v="Southeast"/>
    <x v="0"/>
    <s v="Comprehensive"/>
    <x v="3"/>
    <x v="2"/>
    <s v="Data Processing"/>
    <s v="Rent or Lease of Data Processing Equipment"/>
    <x v="0"/>
    <n v="161.33999999999997"/>
    <s v="State"/>
  </r>
  <r>
    <s v="Southeast"/>
    <x v="0"/>
    <s v="Comprehensive"/>
    <x v="3"/>
    <x v="2"/>
    <s v="Data Processing"/>
    <s v="Data Processing Supplies"/>
    <x v="0"/>
    <n v="1227.6600000000001"/>
    <s v="State"/>
  </r>
  <r>
    <s v="Southeast"/>
    <x v="1"/>
    <s v="Comprehensive"/>
    <x v="3"/>
    <x v="2"/>
    <s v="Data Processing"/>
    <s v="Data Processing Supplies"/>
    <x v="0"/>
    <n v="488.36"/>
    <s v="State"/>
  </r>
  <r>
    <s v="Southeast"/>
    <x v="1"/>
    <s v="Comprehensive"/>
    <x v="3"/>
    <x v="2"/>
    <s v="Indirect Costs"/>
    <s v="Indirect Cost Charges"/>
    <x v="0"/>
    <n v="7294.7"/>
    <s v="State"/>
  </r>
  <r>
    <s v="Southeast"/>
    <x v="0"/>
    <s v="Comprehensive"/>
    <x v="3"/>
    <x v="2"/>
    <s v="Indirect Costs"/>
    <s v="Indirect Cost Charges"/>
    <x v="0"/>
    <n v="13643.28"/>
    <s v="State"/>
  </r>
  <r>
    <s v="Southeast"/>
    <x v="1"/>
    <s v="Comprehensive"/>
    <x v="3"/>
    <x v="2"/>
    <s v="Salaries"/>
    <s v="Longevity"/>
    <x v="0"/>
    <n v="123.51"/>
    <s v="State"/>
  </r>
  <r>
    <s v="Southeast"/>
    <x v="0"/>
    <s v="Comprehensive"/>
    <x v="3"/>
    <x v="2"/>
    <s v="Salaries"/>
    <s v="Longevity"/>
    <x v="0"/>
    <n v="178.44"/>
    <s v="State"/>
  </r>
  <r>
    <s v="Southeast"/>
    <x v="1"/>
    <s v="Comprehensive"/>
    <x v="3"/>
    <x v="2"/>
    <s v="Salaries"/>
    <s v="P4Performance-One Time Payments"/>
    <x v="0"/>
    <n v="195.77"/>
    <s v="State"/>
  </r>
  <r>
    <s v="Southeast"/>
    <x v="1"/>
    <s v="Comprehensive"/>
    <x v="3"/>
    <x v="2"/>
    <s v="Salaries"/>
    <s v="Paid Sick Leave"/>
    <x v="0"/>
    <n v="239.14"/>
    <s v="State"/>
  </r>
  <r>
    <s v="Southeast"/>
    <x v="0"/>
    <s v="Comprehensive"/>
    <x v="3"/>
    <x v="2"/>
    <s v="Salaries"/>
    <s v="P4Performance-One Time Payments"/>
    <x v="0"/>
    <n v="282.83999999999997"/>
    <s v="State"/>
  </r>
  <r>
    <s v="Southeast"/>
    <x v="0"/>
    <s v="Comprehensive"/>
    <x v="3"/>
    <x v="2"/>
    <s v="Salaries"/>
    <s v="Paid Holiday"/>
    <x v="0"/>
    <n v="1106.55"/>
    <s v="State"/>
  </r>
  <r>
    <s v="Southeast"/>
    <x v="1"/>
    <s v="Comprehensive"/>
    <x v="3"/>
    <x v="2"/>
    <s v="Salaries"/>
    <s v="Paid Annual"/>
    <x v="0"/>
    <n v="1240.4999999999998"/>
    <s v="State"/>
  </r>
  <r>
    <s v="Southeast"/>
    <x v="0"/>
    <s v="Comprehensive"/>
    <x v="3"/>
    <x v="2"/>
    <s v="Salaries"/>
    <s v="Millitary Leave with Pay"/>
    <x v="0"/>
    <n v="1285.6199999999999"/>
    <s v="State"/>
  </r>
  <r>
    <s v="Southeast"/>
    <x v="0"/>
    <s v="Comprehensive"/>
    <x v="3"/>
    <x v="2"/>
    <s v="Salaries"/>
    <s v="Intradepartmental Salary Distribution"/>
    <x v="0"/>
    <n v="1615.77"/>
    <s v="State"/>
  </r>
  <r>
    <s v="Southeast"/>
    <x v="1"/>
    <s v="Comprehensive"/>
    <x v="3"/>
    <x v="2"/>
    <s v="Salaries"/>
    <s v="Paid Holiday"/>
    <x v="0"/>
    <n v="2212.1999999999998"/>
    <s v="State"/>
  </r>
  <r>
    <s v="Southeast"/>
    <x v="0"/>
    <s v="Comprehensive"/>
    <x v="3"/>
    <x v="2"/>
    <s v="Salaries"/>
    <s v="Paid Sick Leave"/>
    <x v="0"/>
    <n v="2295.8399999999997"/>
    <s v="State"/>
  </r>
  <r>
    <s v="Southeast"/>
    <x v="0"/>
    <s v="Comprehensive"/>
    <x v="3"/>
    <x v="2"/>
    <s v="Salaries"/>
    <s v="Paid Annual"/>
    <x v="0"/>
    <n v="2512.8199999999997"/>
    <s v="State"/>
  </r>
  <r>
    <s v="Southeast"/>
    <x v="1"/>
    <s v="Comprehensive"/>
    <x v="3"/>
    <x v="2"/>
    <s v="Salaries"/>
    <s v="Regular Salaries and Wages"/>
    <x v="0"/>
    <n v="32591.690000000002"/>
    <s v="State"/>
  </r>
  <r>
    <s v="Southeast"/>
    <x v="0"/>
    <s v="Comprehensive"/>
    <x v="3"/>
    <x v="2"/>
    <s v="Salaries"/>
    <s v="Regular Salaries and Wages"/>
    <x v="0"/>
    <n v="65072.939999999995"/>
    <s v="State"/>
  </r>
  <r>
    <s v="Southeast"/>
    <x v="1"/>
    <s v="Comprehensive"/>
    <x v="3"/>
    <x v="2"/>
    <s v="Training for Employees"/>
    <s v="Payments for Out-Service Training"/>
    <x v="0"/>
    <n v="199.51999999999998"/>
    <s v="State"/>
  </r>
  <r>
    <s v="Southeast"/>
    <x v="0"/>
    <s v="Comprehensive"/>
    <x v="3"/>
    <x v="2"/>
    <s v="Training for Employees"/>
    <s v="Payments for Out-Service Training"/>
    <x v="0"/>
    <n v="366.90000000000003"/>
    <s v="State"/>
  </r>
  <r>
    <s v="Southeast"/>
    <x v="1"/>
    <s v="Comprehensive"/>
    <x v="3"/>
    <x v="2"/>
    <s v="Travel"/>
    <s v="In-State Travel"/>
    <x v="0"/>
    <n v="18.170000000000002"/>
    <s v="State"/>
  </r>
  <r>
    <s v="Southeast"/>
    <x v="0"/>
    <s v="Comprehensive"/>
    <x v="3"/>
    <x v="2"/>
    <s v="Travel"/>
    <s v="In-State Travel"/>
    <x v="0"/>
    <n v="31.200000000000003"/>
    <s v="State"/>
  </r>
  <r>
    <s v="Southeast"/>
    <x v="1"/>
    <s v="Comprehensive"/>
    <x v="3"/>
    <x v="2"/>
    <s v="Travel"/>
    <s v="In-State Meals and Incidentals"/>
    <x v="0"/>
    <n v="37.83"/>
    <s v="State"/>
  </r>
  <r>
    <s v="Southeast"/>
    <x v="0"/>
    <s v="Comprehensive"/>
    <x v="3"/>
    <x v="2"/>
    <s v="Travel"/>
    <s v="In-State Meals and Incidentals"/>
    <x v="0"/>
    <n v="73.78"/>
    <s v="State"/>
  </r>
  <r>
    <s v="Southeast"/>
    <x v="1"/>
    <s v="Comprehensive"/>
    <x v="3"/>
    <x v="2"/>
    <s v="Travel"/>
    <s v="In-State Lodging"/>
    <x v="0"/>
    <n v="218.51999999999998"/>
    <s v="State"/>
  </r>
  <r>
    <s v="Southeast"/>
    <x v="1"/>
    <s v="Comprehensive"/>
    <x v="3"/>
    <x v="2"/>
    <s v="Travel"/>
    <s v="In-State Mileage"/>
    <x v="0"/>
    <n v="263.12"/>
    <s v="State"/>
  </r>
  <r>
    <s v="Southeast"/>
    <x v="0"/>
    <s v="Comprehensive"/>
    <x v="3"/>
    <x v="2"/>
    <s v="Travel"/>
    <s v="In-State Mileage"/>
    <x v="0"/>
    <n v="278.93"/>
    <s v="State"/>
  </r>
  <r>
    <s v="Southeast"/>
    <x v="0"/>
    <s v="Comprehensive"/>
    <x v="3"/>
    <x v="2"/>
    <s v="Travel"/>
    <s v="In-State Lodging"/>
    <x v="0"/>
    <n v="445.35"/>
    <s v="State"/>
  </r>
  <r>
    <s v="Southeast"/>
    <x v="0"/>
    <s v="Comprehensive"/>
    <x v="4"/>
    <x v="0"/>
    <s v="Third Party Professional"/>
    <s v="Interpreting Services"/>
    <x v="0"/>
    <n v="0.14000000000000001"/>
    <s v="State"/>
  </r>
  <r>
    <s v="Southeast"/>
    <x v="0"/>
    <s v="Comprehensive"/>
    <x v="4"/>
    <x v="0"/>
    <s v="Third Party Professional"/>
    <s v="Document Destruction Services"/>
    <x v="0"/>
    <n v="1.48"/>
    <s v="State"/>
  </r>
  <r>
    <s v="Southeast"/>
    <x v="1"/>
    <s v="Comprehensive"/>
    <x v="4"/>
    <x v="0"/>
    <s v="Third Party Professional"/>
    <s v="Interpreting Services"/>
    <x v="0"/>
    <n v="2.36"/>
    <s v="State"/>
  </r>
  <r>
    <s v="Southeast"/>
    <x v="1"/>
    <s v="Comprehensive"/>
    <x v="4"/>
    <x v="0"/>
    <s v="Third Party Professional"/>
    <s v="Document Destruction Services"/>
    <x v="0"/>
    <n v="16.599999999999998"/>
    <s v="State"/>
  </r>
  <r>
    <s v="Southeast"/>
    <x v="1"/>
    <s v="Comprehensive"/>
    <x v="4"/>
    <x v="0"/>
    <s v="Third Party Professional"/>
    <s v="Court Reporter Services"/>
    <x v="0"/>
    <n v="46.559999999999945"/>
    <s v="State"/>
  </r>
  <r>
    <s v="Southeast"/>
    <x v="0"/>
    <s v="Comprehensive"/>
    <x v="4"/>
    <x v="0"/>
    <s v="Third Party Professional"/>
    <s v="General Business Consulting Services"/>
    <x v="0"/>
    <n v="856.41"/>
    <s v="State"/>
  </r>
  <r>
    <s v="Southeast"/>
    <x v="1"/>
    <s v="Comprehensive"/>
    <x v="4"/>
    <x v="0"/>
    <s v="Third Party Professional"/>
    <s v="General Business Consulting Services"/>
    <x v="0"/>
    <n v="5571.14"/>
    <s v="State"/>
  </r>
  <r>
    <s v="Southeast"/>
    <x v="0"/>
    <s v="Comprehensive"/>
    <x v="4"/>
    <x v="1"/>
    <s v="Communications"/>
    <s v="Telecommunications"/>
    <x v="0"/>
    <n v="62.12"/>
    <s v="State"/>
  </r>
  <r>
    <s v="Southeast"/>
    <x v="1"/>
    <s v="Comprehensive"/>
    <x v="4"/>
    <x v="1"/>
    <s v="Communications"/>
    <s v="Telecommunications"/>
    <x v="0"/>
    <n v="1160.98"/>
    <s v="State"/>
  </r>
  <r>
    <s v="Southeast"/>
    <x v="0"/>
    <s v="Comprehensive"/>
    <x v="4"/>
    <x v="1"/>
    <s v="Maintenance"/>
    <s v="Other Maintenance and Services of Building by Non-State Agencies"/>
    <x v="0"/>
    <n v="39.72"/>
    <s v="State"/>
  </r>
  <r>
    <s v="Southeast"/>
    <x v="1"/>
    <s v="Comprehensive"/>
    <x v="4"/>
    <x v="1"/>
    <s v="Maintenance"/>
    <s v="Other Maintenance and Services of Building by Non-State Agencies"/>
    <x v="0"/>
    <n v="720.00999999999988"/>
    <s v="State"/>
  </r>
  <r>
    <s v="Southeast"/>
    <x v="0"/>
    <s v="Comprehensive"/>
    <x v="4"/>
    <x v="1"/>
    <s v="Professional Services"/>
    <s v="Other"/>
    <x v="0"/>
    <n v="7.14"/>
    <s v="State"/>
  </r>
  <r>
    <s v="Southeast"/>
    <x v="0"/>
    <s v="Comprehensive"/>
    <x v="4"/>
    <x v="1"/>
    <s v="Professional Services"/>
    <s v="Data Processing Services"/>
    <x v="0"/>
    <n v="51.730000000000004"/>
    <s v="State"/>
  </r>
  <r>
    <s v="Southeast"/>
    <x v="1"/>
    <s v="Comprehensive"/>
    <x v="4"/>
    <x v="1"/>
    <s v="Professional Services"/>
    <s v="Other"/>
    <x v="0"/>
    <n v="54.05"/>
    <s v="State"/>
  </r>
  <r>
    <s v="Southeast"/>
    <x v="1"/>
    <s v="Comprehensive"/>
    <x v="4"/>
    <x v="1"/>
    <s v="Professional Services"/>
    <s v="Telephone Billing"/>
    <x v="0"/>
    <n v="172.5"/>
    <s v="State"/>
  </r>
  <r>
    <s v="Southeast"/>
    <x v="0"/>
    <s v="Comprehensive"/>
    <x v="4"/>
    <x v="1"/>
    <s v="Professional Services"/>
    <s v="Telephone Billing"/>
    <x v="0"/>
    <n v="941.27999999999975"/>
    <s v="State"/>
  </r>
  <r>
    <s v="Southeast"/>
    <x v="1"/>
    <s v="Comprehensive"/>
    <x v="4"/>
    <x v="1"/>
    <s v="Professional Services"/>
    <s v="Data Processing Services"/>
    <x v="0"/>
    <n v="2852.8900000000008"/>
    <s v="State"/>
  </r>
  <r>
    <s v="Southeast"/>
    <x v="0"/>
    <s v="Comprehensive"/>
    <x v="4"/>
    <x v="1"/>
    <s v="Rentals and Insurance"/>
    <s v="Rent or Lease of Buildings from Non-State Agencies"/>
    <x v="0"/>
    <n v="693.01"/>
    <s v="State"/>
  </r>
  <r>
    <s v="Southeast"/>
    <x v="1"/>
    <s v="Comprehensive"/>
    <x v="4"/>
    <x v="1"/>
    <s v="Rentals and Insurance"/>
    <s v="Rent or Lease of Buildings from Non-State Agencies"/>
    <x v="0"/>
    <n v="4960.1799999999994"/>
    <s v="State"/>
  </r>
  <r>
    <s v="Southeast"/>
    <x v="0"/>
    <s v="Comprehensive"/>
    <x v="4"/>
    <x v="1"/>
    <s v="Utilities"/>
    <s v="Electricity"/>
    <x v="0"/>
    <n v="100.17"/>
    <s v="State"/>
  </r>
  <r>
    <s v="Southeast"/>
    <x v="1"/>
    <s v="Comprehensive"/>
    <x v="4"/>
    <x v="1"/>
    <s v="Utilities"/>
    <s v="Electricity"/>
    <x v="0"/>
    <n v="1235.25"/>
    <s v="State"/>
  </r>
  <r>
    <s v="Southeast"/>
    <x v="0"/>
    <s v="Comprehensive"/>
    <x v="4"/>
    <x v="2"/>
    <s v="Benefits"/>
    <s v="Group Life Insurance"/>
    <x v="0"/>
    <n v="9.31"/>
    <s v="State"/>
  </r>
  <r>
    <s v="Southeast"/>
    <x v="0"/>
    <s v="Comprehensive"/>
    <x v="4"/>
    <x v="2"/>
    <s v="Benefits"/>
    <s v="Long-term Disability Insurance"/>
    <x v="0"/>
    <n v="10.579999999999998"/>
    <s v="State"/>
  </r>
  <r>
    <s v="Southeast"/>
    <x v="1"/>
    <s v="Comprehensive"/>
    <x v="4"/>
    <x v="2"/>
    <s v="Benefits"/>
    <s v="401K Match"/>
    <x v="0"/>
    <n v="11.819999999999999"/>
    <s v="State"/>
  </r>
  <r>
    <s v="Southeast"/>
    <x v="0"/>
    <s v="Comprehensive"/>
    <x v="4"/>
    <x v="2"/>
    <s v="Benefits"/>
    <s v="Dental Services"/>
    <x v="0"/>
    <n v="19.940000000000001"/>
    <s v="State"/>
  </r>
  <r>
    <s v="Southeast"/>
    <x v="1"/>
    <s v="Comprehensive"/>
    <x v="4"/>
    <x v="2"/>
    <s v="Benefits"/>
    <s v="OPEB Normal Cost"/>
    <x v="0"/>
    <n v="22.7"/>
    <s v="State"/>
  </r>
  <r>
    <s v="Southeast"/>
    <x v="0"/>
    <s v="Comprehensive"/>
    <x v="4"/>
    <x v="2"/>
    <s v="Benefits"/>
    <s v="401K Match"/>
    <x v="0"/>
    <n v="43.35"/>
    <s v="State"/>
  </r>
  <r>
    <s v="Southeast"/>
    <x v="0"/>
    <s v="Comprehensive"/>
    <x v="4"/>
    <x v="2"/>
    <s v="Benefits"/>
    <s v="Medicare FICA"/>
    <x v="0"/>
    <n v="49.010000000000005"/>
    <s v="State"/>
  </r>
  <r>
    <s v="Southeast"/>
    <x v="1"/>
    <s v="Comprehensive"/>
    <x v="4"/>
    <x v="2"/>
    <s v="Benefits"/>
    <s v="Dental Services"/>
    <x v="0"/>
    <n v="51.689999999999991"/>
    <s v="State"/>
  </r>
  <r>
    <s v="Southeast"/>
    <x v="1"/>
    <s v="Comprehensive"/>
    <x v="4"/>
    <x v="2"/>
    <s v="Benefits"/>
    <s v="Group Life Insurance"/>
    <x v="0"/>
    <n v="55.759999999999984"/>
    <s v="State"/>
  </r>
  <r>
    <s v="Southeast"/>
    <x v="1"/>
    <s v="Comprehensive"/>
    <x v="4"/>
    <x v="2"/>
    <s v="Benefits"/>
    <s v="Long-term Disability Insurance"/>
    <x v="0"/>
    <n v="58.64"/>
    <s v="State"/>
  </r>
  <r>
    <s v="Southeast"/>
    <x v="0"/>
    <s v="Comprehensive"/>
    <x v="4"/>
    <x v="2"/>
    <s v="Benefits"/>
    <s v="OPEB Normal Cost"/>
    <x v="0"/>
    <n v="97.039999999999978"/>
    <s v="State"/>
  </r>
  <r>
    <s v="Southeast"/>
    <x v="0"/>
    <s v="Comprehensive"/>
    <x v="4"/>
    <x v="2"/>
    <s v="Benefits"/>
    <s v="FICA"/>
    <x v="0"/>
    <n v="209.18999999999994"/>
    <s v="State"/>
  </r>
  <r>
    <s v="Southeast"/>
    <x v="1"/>
    <s v="Comprehensive"/>
    <x v="4"/>
    <x v="2"/>
    <s v="Benefits"/>
    <s v="Medicare FICA"/>
    <x v="0"/>
    <n v="320.72000000000008"/>
    <s v="State"/>
  </r>
  <r>
    <s v="Southeast"/>
    <x v="1"/>
    <s v="Comprehensive"/>
    <x v="4"/>
    <x v="2"/>
    <s v="Benefits"/>
    <s v="Retirement"/>
    <x v="0"/>
    <n v="448.78"/>
    <s v="State"/>
  </r>
  <r>
    <s v="Southeast"/>
    <x v="1"/>
    <s v="Comprehensive"/>
    <x v="4"/>
    <x v="2"/>
    <s v="Benefits"/>
    <s v="Retirement Hybrid Plan"/>
    <x v="0"/>
    <n v="570.13"/>
    <s v="State"/>
  </r>
  <r>
    <s v="Southeast"/>
    <x v="0"/>
    <s v="Comprehensive"/>
    <x v="4"/>
    <x v="2"/>
    <s v="Benefits"/>
    <s v="Retirement"/>
    <x v="0"/>
    <n v="810.53000000000009"/>
    <s v="State"/>
  </r>
  <r>
    <s v="Southeast"/>
    <x v="1"/>
    <s v="Comprehensive"/>
    <x v="4"/>
    <x v="2"/>
    <s v="Benefits"/>
    <s v="401k- Hybrid Plan Reg Earn"/>
    <x v="0"/>
    <n v="1252.8899999999999"/>
    <s v="State"/>
  </r>
  <r>
    <s v="Southeast"/>
    <x v="1"/>
    <s v="Comprehensive"/>
    <x v="4"/>
    <x v="2"/>
    <s v="Benefits"/>
    <s v="FICA"/>
    <x v="0"/>
    <n v="1371.11"/>
    <s v="State"/>
  </r>
  <r>
    <s v="Southeast"/>
    <x v="0"/>
    <s v="Comprehensive"/>
    <x v="4"/>
    <x v="2"/>
    <s v="Benefits"/>
    <s v="Health Insurance"/>
    <x v="0"/>
    <n v="1472.16"/>
    <s v="State"/>
  </r>
  <r>
    <s v="Southeast"/>
    <x v="1"/>
    <s v="Comprehensive"/>
    <x v="4"/>
    <x v="2"/>
    <s v="Benefits"/>
    <s v="Health Insurance"/>
    <x v="0"/>
    <n v="4108.75"/>
    <s v="State"/>
  </r>
  <r>
    <s v="Southeast"/>
    <x v="0"/>
    <s v="Comprehensive"/>
    <x v="4"/>
    <x v="2"/>
    <s v="Data Processing"/>
    <s v="Rent or Lease of Data Processing Equipment"/>
    <x v="0"/>
    <n v="6.3400000000000007"/>
    <s v="State"/>
  </r>
  <r>
    <s v="Southeast"/>
    <x v="0"/>
    <s v="Comprehensive"/>
    <x v="4"/>
    <x v="2"/>
    <s v="Data Processing"/>
    <s v="Data Processing Supplies"/>
    <x v="0"/>
    <n v="49.529999999999987"/>
    <s v="State"/>
  </r>
  <r>
    <s v="Southeast"/>
    <x v="1"/>
    <s v="Comprehensive"/>
    <x v="4"/>
    <x v="2"/>
    <s v="Data Processing"/>
    <s v="Data Processing Supplies"/>
    <x v="0"/>
    <n v="239.75999999999996"/>
    <s v="State"/>
  </r>
  <r>
    <s v="Southeast"/>
    <x v="0"/>
    <s v="Comprehensive"/>
    <x v="4"/>
    <x v="2"/>
    <s v="Indirect Costs"/>
    <s v="Indirect Cost Charges"/>
    <x v="0"/>
    <n v="895.44999999999993"/>
    <s v="State"/>
  </r>
  <r>
    <s v="Southeast"/>
    <x v="1"/>
    <s v="Comprehensive"/>
    <x v="4"/>
    <x v="2"/>
    <s v="Indirect Costs"/>
    <s v="Indirect Cost Charges"/>
    <x v="0"/>
    <n v="4382.8999999999996"/>
    <s v="State"/>
  </r>
  <r>
    <s v="Southeast"/>
    <x v="0"/>
    <s v="Comprehensive"/>
    <x v="4"/>
    <x v="2"/>
    <s v="Salaries"/>
    <s v="Paid Sick Leave"/>
    <x v="0"/>
    <n v="2.46"/>
    <s v="State"/>
  </r>
  <r>
    <s v="Southeast"/>
    <x v="0"/>
    <s v="Comprehensive"/>
    <x v="4"/>
    <x v="2"/>
    <s v="Salaries"/>
    <s v="Longevity"/>
    <x v="0"/>
    <n v="10.32"/>
    <s v="State"/>
  </r>
  <r>
    <s v="Southeast"/>
    <x v="0"/>
    <s v="Comprehensive"/>
    <x v="4"/>
    <x v="2"/>
    <s v="Salaries"/>
    <s v="Paid Holiday"/>
    <x v="0"/>
    <n v="11.93"/>
    <s v="State"/>
  </r>
  <r>
    <s v="Southeast"/>
    <x v="0"/>
    <s v="Comprehensive"/>
    <x v="4"/>
    <x v="2"/>
    <s v="Salaries"/>
    <s v="P4Performance-One Time Payments"/>
    <x v="0"/>
    <n v="16.37"/>
    <s v="State"/>
  </r>
  <r>
    <s v="Southeast"/>
    <x v="1"/>
    <s v="Comprehensive"/>
    <x v="4"/>
    <x v="2"/>
    <s v="Salaries"/>
    <s v="Paid Sick Leave"/>
    <x v="0"/>
    <n v="24"/>
    <s v="State"/>
  </r>
  <r>
    <s v="Southeast"/>
    <x v="1"/>
    <s v="Comprehensive"/>
    <x v="4"/>
    <x v="2"/>
    <s v="Salaries"/>
    <s v="Longevity"/>
    <x v="0"/>
    <n v="71.040000000000006"/>
    <s v="State"/>
  </r>
  <r>
    <s v="Southeast"/>
    <x v="1"/>
    <s v="Comprehensive"/>
    <x v="4"/>
    <x v="2"/>
    <s v="Salaries"/>
    <s v="P4Performance-One Time Payments"/>
    <x v="0"/>
    <n v="112.61"/>
    <s v="State"/>
  </r>
  <r>
    <s v="Southeast"/>
    <x v="1"/>
    <s v="Comprehensive"/>
    <x v="4"/>
    <x v="2"/>
    <s v="Salaries"/>
    <s v="Paid Annual"/>
    <x v="0"/>
    <n v="157.22999999999999"/>
    <s v="State"/>
  </r>
  <r>
    <s v="Southeast"/>
    <x v="0"/>
    <s v="Comprehensive"/>
    <x v="4"/>
    <x v="2"/>
    <s v="Salaries"/>
    <s v="Paid Annual"/>
    <x v="0"/>
    <n v="299.77000000000004"/>
    <s v="State"/>
  </r>
  <r>
    <s v="Southeast"/>
    <x v="1"/>
    <s v="Comprehensive"/>
    <x v="4"/>
    <x v="2"/>
    <s v="Salaries"/>
    <s v="Paid Holiday"/>
    <x v="0"/>
    <n v="2918.31"/>
    <s v="State"/>
  </r>
  <r>
    <s v="Southeast"/>
    <x v="0"/>
    <s v="Comprehensive"/>
    <x v="4"/>
    <x v="2"/>
    <s v="Salaries"/>
    <s v="Regular Salaries and Wages"/>
    <x v="0"/>
    <n v="3306.6500000000005"/>
    <s v="State"/>
  </r>
  <r>
    <s v="Southeast"/>
    <x v="1"/>
    <s v="Comprehensive"/>
    <x v="4"/>
    <x v="2"/>
    <s v="Salaries"/>
    <s v="Regular Salaries and Wages"/>
    <x v="0"/>
    <n v="19616.939999999999"/>
    <s v="State"/>
  </r>
  <r>
    <s v="Southeast"/>
    <x v="0"/>
    <s v="Comprehensive"/>
    <x v="4"/>
    <x v="2"/>
    <s v="Training for Employees"/>
    <s v="Payments for Out-Service Training"/>
    <x v="0"/>
    <n v="14.840000000000002"/>
    <s v="State"/>
  </r>
  <r>
    <s v="Southeast"/>
    <x v="1"/>
    <s v="Comprehensive"/>
    <x v="4"/>
    <x v="2"/>
    <s v="Training for Employees"/>
    <s v="Payments for Out-Service Training"/>
    <x v="0"/>
    <n v="96.79000000000002"/>
    <s v="State"/>
  </r>
  <r>
    <s v="Southeast"/>
    <x v="0"/>
    <s v="Comprehensive"/>
    <x v="4"/>
    <x v="2"/>
    <s v="Travel"/>
    <s v="In-State Travel"/>
    <x v="0"/>
    <n v="1.1599999999999999"/>
    <s v="State"/>
  </r>
  <r>
    <s v="Southeast"/>
    <x v="0"/>
    <s v="Comprehensive"/>
    <x v="4"/>
    <x v="2"/>
    <s v="Travel"/>
    <s v="In-State Meals and Incidentals"/>
    <x v="0"/>
    <n v="3.7499999999999996"/>
    <s v="State"/>
  </r>
  <r>
    <s v="Southeast"/>
    <x v="1"/>
    <s v="Comprehensive"/>
    <x v="4"/>
    <x v="2"/>
    <s v="Travel"/>
    <s v="In-State Travel"/>
    <x v="0"/>
    <n v="8.0299999999999994"/>
    <s v="State"/>
  </r>
  <r>
    <s v="Southeast"/>
    <x v="0"/>
    <s v="Comprehensive"/>
    <x v="4"/>
    <x v="2"/>
    <s v="Travel"/>
    <s v="In-State Mileage"/>
    <x v="0"/>
    <n v="12.850000000000001"/>
    <s v="State"/>
  </r>
  <r>
    <s v="Southeast"/>
    <x v="0"/>
    <s v="Comprehensive"/>
    <x v="4"/>
    <x v="2"/>
    <s v="Travel"/>
    <s v="In-State Lodging"/>
    <x v="0"/>
    <n v="17.770000000000003"/>
    <s v="State"/>
  </r>
  <r>
    <s v="Southeast"/>
    <x v="1"/>
    <s v="Comprehensive"/>
    <x v="4"/>
    <x v="2"/>
    <s v="Travel"/>
    <s v="In-State Meals and Incidentals"/>
    <x v="0"/>
    <n v="23.95"/>
    <s v="State"/>
  </r>
  <r>
    <s v="Southeast"/>
    <x v="1"/>
    <s v="Comprehensive"/>
    <x v="4"/>
    <x v="2"/>
    <s v="Travel"/>
    <s v="In-State Lodging"/>
    <x v="0"/>
    <n v="108.58000000000001"/>
    <s v="State"/>
  </r>
  <r>
    <s v="Southeast"/>
    <x v="1"/>
    <s v="Comprehensive"/>
    <x v="4"/>
    <x v="2"/>
    <s v="Travel"/>
    <s v="In-State Mileage"/>
    <x v="0"/>
    <n v="947.40999999999974"/>
    <s v="State"/>
  </r>
  <r>
    <s v="Southeast"/>
    <x v="1"/>
    <s v="Comprehensive"/>
    <x v="5"/>
    <x v="0"/>
    <s v="Third Party Professional"/>
    <s v="Court Reporter Services"/>
    <x v="0"/>
    <n v="-184.14000000000033"/>
    <s v="State"/>
  </r>
  <r>
    <s v="Southeast"/>
    <x v="1"/>
    <s v="Comprehensive"/>
    <x v="5"/>
    <x v="0"/>
    <s v="Third Party Professional"/>
    <s v="Interpreting Services"/>
    <x v="0"/>
    <n v="5.09"/>
    <s v="State"/>
  </r>
  <r>
    <s v="Southeast"/>
    <x v="0"/>
    <s v="Comprehensive"/>
    <x v="5"/>
    <x v="0"/>
    <s v="Third Party Professional"/>
    <s v="Interpreting Services"/>
    <x v="0"/>
    <n v="18.71"/>
    <s v="State"/>
  </r>
  <r>
    <s v="Southeast"/>
    <x v="1"/>
    <s v="Comprehensive"/>
    <x v="5"/>
    <x v="0"/>
    <s v="Third Party Professional"/>
    <s v="Document Destruction Services"/>
    <x v="0"/>
    <n v="48.34"/>
    <s v="State"/>
  </r>
  <r>
    <s v="Southeast"/>
    <x v="0"/>
    <s v="Comprehensive"/>
    <x v="5"/>
    <x v="0"/>
    <s v="Third Party Professional"/>
    <s v="Document Destruction Services"/>
    <x v="0"/>
    <n v="137.84"/>
    <s v="State"/>
  </r>
  <r>
    <s v="Southeast"/>
    <x v="1"/>
    <s v="Comprehensive"/>
    <x v="5"/>
    <x v="0"/>
    <s v="Third Party Professional"/>
    <s v="General Business Consulting Services"/>
    <x v="0"/>
    <n v="16291.849999999999"/>
    <s v="State"/>
  </r>
  <r>
    <s v="Southeast"/>
    <x v="0"/>
    <s v="Comprehensive"/>
    <x v="5"/>
    <x v="0"/>
    <s v="Third Party Professional"/>
    <s v="General Business Consulting Services"/>
    <x v="0"/>
    <n v="77387.16"/>
    <s v="State"/>
  </r>
  <r>
    <s v="Southeast"/>
    <x v="1"/>
    <s v="Comprehensive"/>
    <x v="5"/>
    <x v="1"/>
    <s v="Communications"/>
    <s v="Telecommunications"/>
    <x v="0"/>
    <n v="3318.5600000000004"/>
    <s v="State"/>
  </r>
  <r>
    <s v="Southeast"/>
    <x v="0"/>
    <s v="Comprehensive"/>
    <x v="5"/>
    <x v="1"/>
    <s v="Communications"/>
    <s v="Telecommunications"/>
    <x v="0"/>
    <n v="5605.6100000000006"/>
    <s v="State"/>
  </r>
  <r>
    <s v="Southeast"/>
    <x v="1"/>
    <s v="Comprehensive"/>
    <x v="5"/>
    <x v="1"/>
    <s v="Maintenance"/>
    <s v="Other Maintenance and Services of Building by Non-State Agencies"/>
    <x v="0"/>
    <n v="2060.5500000000002"/>
    <s v="State"/>
  </r>
  <r>
    <s v="Southeast"/>
    <x v="0"/>
    <s v="Comprehensive"/>
    <x v="5"/>
    <x v="1"/>
    <s v="Maintenance"/>
    <s v="Other Maintenance and Services of Building by Non-State Agencies"/>
    <x v="0"/>
    <n v="3591.93"/>
    <s v="State"/>
  </r>
  <r>
    <s v="Southeast"/>
    <x v="1"/>
    <s v="Comprehensive"/>
    <x v="5"/>
    <x v="1"/>
    <s v="Professional Services"/>
    <s v="Printing and reproduction by State Agencies"/>
    <x v="0"/>
    <n v="28.13"/>
    <s v="State"/>
  </r>
  <r>
    <s v="Southeast"/>
    <x v="0"/>
    <s v="Comprehensive"/>
    <x v="5"/>
    <x v="1"/>
    <s v="Professional Services"/>
    <s v="Printing and reproduction by State Agencies"/>
    <x v="0"/>
    <n v="28.13"/>
    <s v="State"/>
  </r>
  <r>
    <s v="Southeast"/>
    <x v="1"/>
    <s v="Comprehensive"/>
    <x v="5"/>
    <x v="1"/>
    <s v="Professional Services"/>
    <s v="Other"/>
    <x v="0"/>
    <n v="117.68"/>
    <s v="State"/>
  </r>
  <r>
    <s v="Southeast"/>
    <x v="0"/>
    <s v="Comprehensive"/>
    <x v="5"/>
    <x v="1"/>
    <s v="Professional Services"/>
    <s v="Other"/>
    <x v="0"/>
    <n v="656.12"/>
    <s v="State"/>
  </r>
  <r>
    <s v="Southeast"/>
    <x v="1"/>
    <s v="Comprehensive"/>
    <x v="5"/>
    <x v="1"/>
    <s v="Professional Services"/>
    <s v="Telephone Billing"/>
    <x v="0"/>
    <n v="1342.9200000000003"/>
    <s v="State"/>
  </r>
  <r>
    <s v="Southeast"/>
    <x v="0"/>
    <s v="Comprehensive"/>
    <x v="5"/>
    <x v="1"/>
    <s v="Professional Services"/>
    <s v="Telephone Billing"/>
    <x v="0"/>
    <n v="7022.0099999999984"/>
    <s v="State"/>
  </r>
  <r>
    <s v="Southeast"/>
    <x v="1"/>
    <s v="Comprehensive"/>
    <x v="5"/>
    <x v="1"/>
    <s v="Professional Services"/>
    <s v="Data Processing Services"/>
    <x v="0"/>
    <n v="7528.3300000000045"/>
    <s v="State"/>
  </r>
  <r>
    <s v="Southeast"/>
    <x v="0"/>
    <s v="Comprehensive"/>
    <x v="5"/>
    <x v="1"/>
    <s v="Professional Services"/>
    <s v="Data Processing Services"/>
    <x v="0"/>
    <n v="27610.990000000009"/>
    <s v="State"/>
  </r>
  <r>
    <s v="Southeast"/>
    <x v="1"/>
    <s v="Comprehensive"/>
    <x v="5"/>
    <x v="1"/>
    <s v="Rentals and Insurance"/>
    <s v="Rent or Lease of Buildings from Non-State Agencies"/>
    <x v="0"/>
    <n v="14173.56"/>
    <s v="State"/>
  </r>
  <r>
    <s v="Southeast"/>
    <x v="0"/>
    <s v="Comprehensive"/>
    <x v="5"/>
    <x v="1"/>
    <s v="Rentals and Insurance"/>
    <s v="Rent or Lease of Buildings from Non-State Agencies"/>
    <x v="0"/>
    <n v="62525.799999999996"/>
    <s v="State"/>
  </r>
  <r>
    <s v="Southeast"/>
    <x v="1"/>
    <s v="Comprehensive"/>
    <x v="5"/>
    <x v="1"/>
    <s v="Supplies"/>
    <s v="Office Supplies and Office Furniture"/>
    <x v="0"/>
    <n v="78"/>
    <s v="State"/>
  </r>
  <r>
    <s v="Southeast"/>
    <x v="0"/>
    <s v="Comprehensive"/>
    <x v="5"/>
    <x v="1"/>
    <s v="Supplies"/>
    <s v="Office Supplies and Office Furniture"/>
    <x v="0"/>
    <n v="107.97"/>
    <s v="State"/>
  </r>
  <r>
    <s v="Southeast"/>
    <x v="1"/>
    <s v="Comprehensive"/>
    <x v="5"/>
    <x v="1"/>
    <s v="Utilities"/>
    <s v="Electricity"/>
    <x v="0"/>
    <n v="3529.63"/>
    <s v="State"/>
  </r>
  <r>
    <s v="Southeast"/>
    <x v="0"/>
    <s v="Comprehensive"/>
    <x v="5"/>
    <x v="1"/>
    <s v="Utilities"/>
    <s v="Electricity"/>
    <x v="0"/>
    <n v="9026.9200000000019"/>
    <s v="State"/>
  </r>
  <r>
    <s v="Southeast"/>
    <x v="1"/>
    <s v="Comprehensive"/>
    <x v="5"/>
    <x v="2"/>
    <s v="Benefits"/>
    <s v="Group Life Insurance"/>
    <x v="0"/>
    <n v="229.93000000000006"/>
    <s v="State"/>
  </r>
  <r>
    <s v="Southeast"/>
    <x v="1"/>
    <s v="Comprehensive"/>
    <x v="5"/>
    <x v="2"/>
    <s v="Benefits"/>
    <s v="Long-term Disability Insurance"/>
    <x v="0"/>
    <n v="263.13"/>
    <s v="State"/>
  </r>
  <r>
    <s v="Southeast"/>
    <x v="1"/>
    <s v="Comprehensive"/>
    <x v="5"/>
    <x v="2"/>
    <s v="Benefits"/>
    <s v="Dental Services"/>
    <x v="0"/>
    <n v="389.18000000000006"/>
    <s v="State"/>
  </r>
  <r>
    <s v="Southeast"/>
    <x v="1"/>
    <s v="Comprehensive"/>
    <x v="5"/>
    <x v="2"/>
    <s v="Benefits"/>
    <s v="401K Match"/>
    <x v="0"/>
    <n v="639.56999999999994"/>
    <s v="State"/>
  </r>
  <r>
    <s v="Southeast"/>
    <x v="1"/>
    <s v="Comprehensive"/>
    <x v="5"/>
    <x v="2"/>
    <s v="Benefits"/>
    <s v="Retirement Hybrid Plan"/>
    <x v="0"/>
    <n v="910.2600000000001"/>
    <s v="State"/>
  </r>
  <r>
    <s v="Southeast"/>
    <x v="0"/>
    <s v="Comprehensive"/>
    <x v="5"/>
    <x v="2"/>
    <s v="Benefits"/>
    <s v="401K Match"/>
    <x v="0"/>
    <n v="951.67999999999984"/>
    <s v="State"/>
  </r>
  <r>
    <s v="Southeast"/>
    <x v="0"/>
    <s v="Comprehensive"/>
    <x v="5"/>
    <x v="2"/>
    <s v="Benefits"/>
    <s v="Group Life Insurance"/>
    <x v="0"/>
    <n v="968.81999999999846"/>
    <s v="State"/>
  </r>
  <r>
    <s v="Southeast"/>
    <x v="0"/>
    <s v="Comprehensive"/>
    <x v="5"/>
    <x v="2"/>
    <s v="Benefits"/>
    <s v="Long-term Disability Insurance"/>
    <x v="0"/>
    <n v="1027.4000000000003"/>
    <s v="State"/>
  </r>
  <r>
    <s v="Southeast"/>
    <x v="1"/>
    <s v="Comprehensive"/>
    <x v="5"/>
    <x v="2"/>
    <s v="Benefits"/>
    <s v="OPEB Normal Cost"/>
    <x v="0"/>
    <n v="1236.2100000000003"/>
    <s v="State"/>
  </r>
  <r>
    <s v="Southeast"/>
    <x v="1"/>
    <s v="Comprehensive"/>
    <x v="5"/>
    <x v="2"/>
    <s v="Benefits"/>
    <s v="Medicare FICA"/>
    <x v="0"/>
    <n v="1380.1599999999996"/>
    <s v="State"/>
  </r>
  <r>
    <s v="Southeast"/>
    <x v="0"/>
    <s v="Comprehensive"/>
    <x v="5"/>
    <x v="2"/>
    <s v="Benefits"/>
    <s v="Intradepartmental Employee Benefit Distribution"/>
    <x v="0"/>
    <n v="1423.39"/>
    <s v="State"/>
  </r>
  <r>
    <s v="Southeast"/>
    <x v="0"/>
    <s v="Comprehensive"/>
    <x v="5"/>
    <x v="2"/>
    <s v="Benefits"/>
    <s v="Dental Services"/>
    <x v="0"/>
    <n v="1945.6699999999998"/>
    <s v="State"/>
  </r>
  <r>
    <s v="Southeast"/>
    <x v="1"/>
    <s v="Comprehensive"/>
    <x v="5"/>
    <x v="2"/>
    <s v="Benefits"/>
    <s v="401k- Hybrid Plan Reg Earn"/>
    <x v="0"/>
    <n v="2058.02"/>
    <s v="State"/>
  </r>
  <r>
    <s v="Southeast"/>
    <x v="0"/>
    <s v="Comprehensive"/>
    <x v="5"/>
    <x v="2"/>
    <s v="Benefits"/>
    <s v="OPEB Normal Cost"/>
    <x v="0"/>
    <n v="3442.7999999999997"/>
    <s v="State"/>
  </r>
  <r>
    <s v="Southeast"/>
    <x v="1"/>
    <s v="Comprehensive"/>
    <x v="5"/>
    <x v="2"/>
    <s v="Benefits"/>
    <s v="FICA"/>
    <x v="0"/>
    <n v="5901.119999999999"/>
    <s v="State"/>
  </r>
  <r>
    <s v="Southeast"/>
    <x v="0"/>
    <s v="Comprehensive"/>
    <x v="5"/>
    <x v="2"/>
    <s v="Benefits"/>
    <s v="Medicare FICA"/>
    <x v="0"/>
    <n v="6146.2100000000037"/>
    <s v="State"/>
  </r>
  <r>
    <s v="Southeast"/>
    <x v="0"/>
    <s v="Comprehensive"/>
    <x v="5"/>
    <x v="2"/>
    <s v="Benefits"/>
    <s v="Retirement Hybrid Plan"/>
    <x v="0"/>
    <n v="6801.0499999999993"/>
    <s v="State"/>
  </r>
  <r>
    <s v="Southeast"/>
    <x v="0"/>
    <s v="Comprehensive"/>
    <x v="5"/>
    <x v="2"/>
    <s v="Benefits"/>
    <s v="401k- Hybrid Plan Reg Earn"/>
    <x v="0"/>
    <n v="14048.359999999986"/>
    <s v="State"/>
  </r>
  <r>
    <s v="Southeast"/>
    <x v="1"/>
    <s v="Comprehensive"/>
    <x v="5"/>
    <x v="2"/>
    <s v="Benefits"/>
    <s v="Retirement"/>
    <x v="0"/>
    <n v="15262.98"/>
    <s v="State"/>
  </r>
  <r>
    <s v="Southeast"/>
    <x v="0"/>
    <s v="Comprehensive"/>
    <x v="5"/>
    <x v="2"/>
    <s v="Benefits"/>
    <s v="FICA"/>
    <x v="0"/>
    <n v="26279.47"/>
    <s v="State"/>
  </r>
  <r>
    <s v="Southeast"/>
    <x v="1"/>
    <s v="Comprehensive"/>
    <x v="5"/>
    <x v="2"/>
    <s v="Benefits"/>
    <s v="Health Insurance"/>
    <x v="0"/>
    <n v="27634.28"/>
    <s v="State"/>
  </r>
  <r>
    <s v="Southeast"/>
    <x v="0"/>
    <s v="Comprehensive"/>
    <x v="5"/>
    <x v="2"/>
    <s v="Benefits"/>
    <s v="Retirement"/>
    <x v="0"/>
    <n v="43060.779999999992"/>
    <s v="State"/>
  </r>
  <r>
    <s v="Southeast"/>
    <x v="0"/>
    <s v="Comprehensive"/>
    <x v="5"/>
    <x v="2"/>
    <s v="Benefits"/>
    <s v="Health Insurance"/>
    <x v="0"/>
    <n v="92385.900000000009"/>
    <s v="State"/>
  </r>
  <r>
    <s v="Southeast"/>
    <x v="0"/>
    <s v="Comprehensive"/>
    <x v="5"/>
    <x v="2"/>
    <s v="Data Processing"/>
    <s v="Rent or Lease of Data Processing Equipment"/>
    <x v="0"/>
    <n v="636.66999999999996"/>
    <s v="State"/>
  </r>
  <r>
    <s v="Southeast"/>
    <x v="1"/>
    <s v="Comprehensive"/>
    <x v="5"/>
    <x v="2"/>
    <s v="Data Processing"/>
    <s v="Data Processing Supplies"/>
    <x v="0"/>
    <n v="680.69999999999982"/>
    <s v="State"/>
  </r>
  <r>
    <s v="Southeast"/>
    <x v="1"/>
    <s v="Comprehensive"/>
    <x v="5"/>
    <x v="2"/>
    <s v="Data Processing"/>
    <s v="Rent or Lease of Data Processing Equipment"/>
    <x v="0"/>
    <n v="1018.9899999999999"/>
    <s v="State"/>
  </r>
  <r>
    <s v="Southeast"/>
    <x v="0"/>
    <s v="Comprehensive"/>
    <x v="5"/>
    <x v="2"/>
    <s v="Data Processing"/>
    <s v="Data Processing Supplies"/>
    <x v="0"/>
    <n v="4485.18"/>
    <s v="State"/>
  </r>
  <r>
    <s v="Southeast"/>
    <x v="1"/>
    <s v="Comprehensive"/>
    <x v="5"/>
    <x v="2"/>
    <s v="Indirect Costs"/>
    <s v="Indirect Cost Charges"/>
    <x v="0"/>
    <n v="22210.75"/>
    <s v="State"/>
  </r>
  <r>
    <s v="Southeast"/>
    <x v="0"/>
    <s v="Comprehensive"/>
    <x v="5"/>
    <x v="2"/>
    <s v="Indirect Costs"/>
    <s v="Indirect Cost Charges"/>
    <x v="0"/>
    <n v="90837.469999999987"/>
    <s v="State"/>
  </r>
  <r>
    <s v="Southeast"/>
    <x v="1"/>
    <s v="Comprehensive"/>
    <x v="5"/>
    <x v="2"/>
    <s v="Salaries"/>
    <s v="Longevity"/>
    <x v="0"/>
    <n v="158.21"/>
    <s v="State"/>
  </r>
  <r>
    <s v="Southeast"/>
    <x v="1"/>
    <s v="Comprehensive"/>
    <x v="5"/>
    <x v="2"/>
    <s v="Salaries"/>
    <s v="P4Performance-One Time Payments"/>
    <x v="0"/>
    <n v="250.76"/>
    <s v="State"/>
  </r>
  <r>
    <s v="Southeast"/>
    <x v="0"/>
    <s v="Comprehensive"/>
    <x v="5"/>
    <x v="2"/>
    <s v="Salaries"/>
    <s v="Administrative Bereavement Leave with Pay"/>
    <x v="0"/>
    <n v="1409.2"/>
    <s v="State"/>
  </r>
  <r>
    <s v="Southeast"/>
    <x v="0"/>
    <s v="Comprehensive"/>
    <x v="5"/>
    <x v="2"/>
    <s v="Salaries"/>
    <s v="Family and Medical Leave"/>
    <x v="0"/>
    <n v="1648.64"/>
    <s v="State"/>
  </r>
  <r>
    <s v="Southeast"/>
    <x v="0"/>
    <s v="Comprehensive"/>
    <x v="5"/>
    <x v="2"/>
    <s v="Salaries"/>
    <s v="Administrative Inclement Weather Leave with Pay"/>
    <x v="0"/>
    <n v="1718.45"/>
    <s v="State"/>
  </r>
  <r>
    <s v="Southeast"/>
    <x v="0"/>
    <s v="Comprehensive"/>
    <x v="5"/>
    <x v="2"/>
    <s v="Salaries"/>
    <s v="Intradepartmental Salary Distribution"/>
    <x v="0"/>
    <n v="1982.3200000000002"/>
    <s v="State"/>
  </r>
  <r>
    <s v="Southeast"/>
    <x v="0"/>
    <s v="Comprehensive"/>
    <x v="5"/>
    <x v="2"/>
    <s v="Salaries"/>
    <s v="Longevity"/>
    <x v="0"/>
    <n v="2465.33"/>
    <s v="State"/>
  </r>
  <r>
    <s v="Southeast"/>
    <x v="0"/>
    <s v="Comprehensive"/>
    <x v="5"/>
    <x v="2"/>
    <s v="Salaries"/>
    <s v="Terminal Annual Leave"/>
    <x v="0"/>
    <n v="2705.9"/>
    <s v="State"/>
  </r>
  <r>
    <s v="Southeast"/>
    <x v="0"/>
    <s v="Comprehensive"/>
    <x v="5"/>
    <x v="2"/>
    <s v="Salaries"/>
    <s v="Administrative Leave with Pay"/>
    <x v="0"/>
    <n v="3689.87"/>
    <s v="State"/>
  </r>
  <r>
    <s v="Southeast"/>
    <x v="0"/>
    <s v="Comprehensive"/>
    <x v="5"/>
    <x v="2"/>
    <s v="Salaries"/>
    <s v="P4Performance-One Time Payments"/>
    <x v="0"/>
    <n v="3919.74"/>
    <s v="State"/>
  </r>
  <r>
    <s v="Southeast"/>
    <x v="1"/>
    <s v="Comprehensive"/>
    <x v="5"/>
    <x v="2"/>
    <s v="Salaries"/>
    <s v="Paid Holiday"/>
    <x v="0"/>
    <n v="4898.45"/>
    <s v="State"/>
  </r>
  <r>
    <s v="Southeast"/>
    <x v="1"/>
    <s v="Comprehensive"/>
    <x v="5"/>
    <x v="2"/>
    <s v="Salaries"/>
    <s v="Paid Annual"/>
    <x v="0"/>
    <n v="5577.9800000000005"/>
    <s v="State"/>
  </r>
  <r>
    <s v="Southeast"/>
    <x v="1"/>
    <s v="Comprehensive"/>
    <x v="5"/>
    <x v="2"/>
    <s v="Salaries"/>
    <s v="Paid Sick Leave"/>
    <x v="0"/>
    <n v="7695.71"/>
    <s v="State"/>
  </r>
  <r>
    <s v="Southeast"/>
    <x v="0"/>
    <s v="Comprehensive"/>
    <x v="5"/>
    <x v="2"/>
    <s v="Salaries"/>
    <s v="Paid Sick Leave"/>
    <x v="0"/>
    <n v="23040.979999999992"/>
    <s v="State"/>
  </r>
  <r>
    <s v="Southeast"/>
    <x v="0"/>
    <s v="Comprehensive"/>
    <x v="5"/>
    <x v="2"/>
    <s v="Salaries"/>
    <s v="Paid Annual"/>
    <x v="0"/>
    <n v="26847.740000000005"/>
    <s v="State"/>
  </r>
  <r>
    <s v="Southeast"/>
    <x v="0"/>
    <s v="Comprehensive"/>
    <x v="5"/>
    <x v="2"/>
    <s v="Salaries"/>
    <s v="Paid Holiday"/>
    <x v="0"/>
    <n v="31804.570000000011"/>
    <s v="State"/>
  </r>
  <r>
    <s v="Southeast"/>
    <x v="1"/>
    <s v="Comprehensive"/>
    <x v="5"/>
    <x v="2"/>
    <s v="Salaries"/>
    <s v="Regular Salaries and Wages"/>
    <x v="0"/>
    <n v="83485.809999999983"/>
    <s v="State"/>
  </r>
  <r>
    <s v="Southeast"/>
    <x v="0"/>
    <s v="Comprehensive"/>
    <x v="5"/>
    <x v="2"/>
    <s v="Salaries"/>
    <s v="Regular Salaries and Wages"/>
    <x v="0"/>
    <n v="346359.4499999999"/>
    <s v="State"/>
  </r>
  <r>
    <s v="Southeast"/>
    <x v="1"/>
    <s v="Comprehensive"/>
    <x v="5"/>
    <x v="2"/>
    <s v="Training for Employees"/>
    <s v="Payments for Out-Service Training"/>
    <x v="0"/>
    <n v="283.33"/>
    <s v="State"/>
  </r>
  <r>
    <s v="Southeast"/>
    <x v="0"/>
    <s v="Comprehensive"/>
    <x v="5"/>
    <x v="2"/>
    <s v="Training for Employees"/>
    <s v="Payments for Out-Service Training"/>
    <x v="0"/>
    <n v="1349.18"/>
    <s v="State"/>
  </r>
  <r>
    <s v="Southeast"/>
    <x v="1"/>
    <s v="Comprehensive"/>
    <x v="5"/>
    <x v="2"/>
    <s v="Travel"/>
    <s v="In-State Travel"/>
    <x v="0"/>
    <n v="31.06"/>
    <s v="State"/>
  </r>
  <r>
    <s v="Southeast"/>
    <x v="1"/>
    <s v="Comprehensive"/>
    <x v="5"/>
    <x v="2"/>
    <s v="Travel"/>
    <s v="In-State Meals and Incidentals"/>
    <x v="0"/>
    <n v="85.29"/>
    <s v="State"/>
  </r>
  <r>
    <s v="Southeast"/>
    <x v="0"/>
    <s v="Comprehensive"/>
    <x v="5"/>
    <x v="2"/>
    <s v="Travel"/>
    <s v="In-State Travel"/>
    <x v="0"/>
    <n v="241.16000000000003"/>
    <s v="State"/>
  </r>
  <r>
    <s v="Southeast"/>
    <x v="1"/>
    <s v="Comprehensive"/>
    <x v="5"/>
    <x v="2"/>
    <s v="Travel"/>
    <s v="In-State Lodging"/>
    <x v="0"/>
    <n v="384.49999999999994"/>
    <s v="State"/>
  </r>
  <r>
    <s v="Southeast"/>
    <x v="1"/>
    <s v="Comprehensive"/>
    <x v="5"/>
    <x v="2"/>
    <s v="Travel"/>
    <s v="In-State Mileage"/>
    <x v="0"/>
    <n v="1139.1699999999998"/>
    <s v="State"/>
  </r>
  <r>
    <s v="Southeast"/>
    <x v="0"/>
    <s v="Comprehensive"/>
    <x v="5"/>
    <x v="2"/>
    <s v="Travel"/>
    <s v="In-State Meals and Incidentals"/>
    <x v="0"/>
    <n v="2143.0600000000004"/>
    <s v="State"/>
  </r>
  <r>
    <s v="Southeast"/>
    <x v="0"/>
    <s v="Comprehensive"/>
    <x v="5"/>
    <x v="2"/>
    <s v="Travel"/>
    <s v="In-State Lodging"/>
    <x v="0"/>
    <n v="3801.57"/>
    <s v="State"/>
  </r>
  <r>
    <s v="Southeast"/>
    <x v="0"/>
    <s v="Comprehensive"/>
    <x v="5"/>
    <x v="2"/>
    <s v="Travel"/>
    <s v="In-State Mileage"/>
    <x v="0"/>
    <n v="8865.6999999999989"/>
    <s v="State"/>
  </r>
  <r>
    <s v="Southeast"/>
    <x v="0"/>
    <s v="Comprehensive"/>
    <x v="1"/>
    <x v="1"/>
    <s v="Communications"/>
    <s v="Telehpone"/>
    <x v="1"/>
    <n v="2026.17"/>
    <s v="Southeast"/>
  </r>
  <r>
    <s v="Southeast"/>
    <x v="0"/>
    <s v="Comprehensive"/>
    <x v="1"/>
    <x v="1"/>
    <s v="Communications"/>
    <s v="Internet"/>
    <x v="1"/>
    <n v="799.92"/>
    <s v="Southeast"/>
  </r>
  <r>
    <s v="Southeast"/>
    <x v="0"/>
    <s v="Comprehensive"/>
    <x v="1"/>
    <x v="1"/>
    <s v="Professional Services"/>
    <s v="IT Services/Security"/>
    <x v="1"/>
    <n v="4751.03"/>
    <s v="Southeast"/>
  </r>
  <r>
    <s v="Southeast"/>
    <x v="0"/>
    <s v="Comprehensive"/>
    <x v="1"/>
    <x v="0"/>
    <s v="Other Expenses"/>
    <s v="OSO"/>
    <x v="1"/>
    <n v="7648.2"/>
    <s v="Southeast"/>
  </r>
  <r>
    <s v="Southeast"/>
    <x v="0"/>
    <s v="Comprehensive"/>
    <x v="1"/>
    <x v="1"/>
    <s v="Supplies"/>
    <s v="Office Supplies and Office Furniture"/>
    <x v="1"/>
    <n v="5075.25"/>
    <s v="Southeast"/>
  </r>
  <r>
    <s v="Southeast"/>
    <x v="0"/>
    <s v="Comprehensive"/>
    <x v="1"/>
    <x v="1"/>
    <s v="Rentals and Insurance"/>
    <s v="Buildng Rent/Lease"/>
    <x v="1"/>
    <n v="3030"/>
    <s v="Southeast"/>
  </r>
  <r>
    <s v="Southeast"/>
    <x v="0"/>
    <s v="Comprehensive"/>
    <x v="1"/>
    <x v="1"/>
    <s v="Rentals and Insurance"/>
    <s v="Copier Rentals"/>
    <x v="1"/>
    <n v="2230.9299999999998"/>
    <s v="Southeast"/>
  </r>
  <r>
    <s v="Southeast"/>
    <x v="1"/>
    <s v="Comprehensive"/>
    <x v="1"/>
    <x v="1"/>
    <s v="Communications"/>
    <s v="Telehpone"/>
    <x v="1"/>
    <n v="1016.4"/>
    <s v="Southeast"/>
  </r>
  <r>
    <s v="Southeast"/>
    <x v="1"/>
    <s v="Comprehensive"/>
    <x v="1"/>
    <x v="1"/>
    <s v="Communications"/>
    <s v="Internet"/>
    <x v="1"/>
    <n v="590.64"/>
    <s v="Southeast"/>
  </r>
  <r>
    <s v="Southeast"/>
    <x v="1"/>
    <s v="Comprehensive"/>
    <x v="1"/>
    <x v="1"/>
    <s v="Professional Services"/>
    <s v="IT Services/Security"/>
    <x v="1"/>
    <n v="1063.33"/>
    <s v="Southeast"/>
  </r>
  <r>
    <s v="Southeast"/>
    <x v="1"/>
    <s v="Comprehensive"/>
    <x v="1"/>
    <x v="0"/>
    <s v="Other Expenses"/>
    <s v="OSO"/>
    <x v="1"/>
    <n v="2382.36"/>
    <s v="Southeast"/>
  </r>
  <r>
    <s v="Southeast"/>
    <x v="1"/>
    <s v="Comprehensive"/>
    <x v="1"/>
    <x v="1"/>
    <s v="Supplies"/>
    <s v="Office Supplies and Office Furniture"/>
    <x v="1"/>
    <n v="1580.91"/>
    <s v="Southeast"/>
  </r>
  <r>
    <s v="Southeast"/>
    <x v="1"/>
    <s v="Comprehensive"/>
    <x v="1"/>
    <x v="1"/>
    <s v="Rentals and Insurance"/>
    <s v="Buildng Rent/Lease"/>
    <x v="1"/>
    <n v="229.95"/>
    <s v="Southeast"/>
  </r>
  <r>
    <s v="Southeast"/>
    <x v="1"/>
    <s v="Comprehensive"/>
    <x v="1"/>
    <x v="1"/>
    <s v="Rentals and Insurance"/>
    <s v="Copier Rentals"/>
    <x v="1"/>
    <n v="331.8"/>
    <s v="Southeast"/>
  </r>
  <r>
    <s v="Southeast"/>
    <x v="0"/>
    <s v="Comprehensive"/>
    <x v="2"/>
    <x v="1"/>
    <s v="Communications"/>
    <s v="Telehpone"/>
    <x v="1"/>
    <n v="1013.1"/>
    <s v="Southeast"/>
  </r>
  <r>
    <s v="Southeast"/>
    <x v="0"/>
    <s v="Comprehensive"/>
    <x v="2"/>
    <x v="1"/>
    <s v="Communications"/>
    <s v="Internet"/>
    <x v="1"/>
    <n v="399.96"/>
    <s v="Southeast"/>
  </r>
  <r>
    <s v="Southeast"/>
    <x v="0"/>
    <s v="Comprehensive"/>
    <x v="2"/>
    <x v="1"/>
    <s v="Professional Services"/>
    <s v="IT Services/Security"/>
    <x v="1"/>
    <n v="2375.52"/>
    <s v="Southeast"/>
  </r>
  <r>
    <s v="Southeast"/>
    <x v="0"/>
    <s v="Comprehensive"/>
    <x v="2"/>
    <x v="0"/>
    <s v="Other Expenses"/>
    <s v="OSO"/>
    <x v="1"/>
    <n v="3824.1"/>
    <s v="Southeast"/>
  </r>
  <r>
    <s v="Southeast"/>
    <x v="0"/>
    <s v="Comprehensive"/>
    <x v="2"/>
    <x v="1"/>
    <s v="Supplies"/>
    <s v="Office Supplies and Office Furniture"/>
    <x v="1"/>
    <n v="2537.63"/>
    <s v="Southeast"/>
  </r>
  <r>
    <s v="Southeast"/>
    <x v="0"/>
    <s v="Comprehensive"/>
    <x v="2"/>
    <x v="1"/>
    <s v="Rentals and Insurance"/>
    <s v="Buildng Rent/Lease"/>
    <x v="1"/>
    <n v="1515"/>
    <s v="Southeast"/>
  </r>
  <r>
    <s v="Southeast"/>
    <x v="0"/>
    <s v="Comprehensive"/>
    <x v="2"/>
    <x v="1"/>
    <s v="Rentals and Insurance"/>
    <s v="Copier Rentals"/>
    <x v="1"/>
    <n v="1115.46"/>
    <s v="Southeast"/>
  </r>
  <r>
    <s v="Southeast"/>
    <x v="1"/>
    <s v="Comprehensive"/>
    <x v="2"/>
    <x v="1"/>
    <s v="Communications"/>
    <s v="Telehpone"/>
    <x v="1"/>
    <n v="1016.4"/>
    <s v="Southeast"/>
  </r>
  <r>
    <s v="Southeast"/>
    <x v="1"/>
    <s v="Comprehensive"/>
    <x v="2"/>
    <x v="1"/>
    <s v="Communications"/>
    <s v="Internet"/>
    <x v="1"/>
    <n v="590.64"/>
    <s v="Southeast"/>
  </r>
  <r>
    <s v="Southeast"/>
    <x v="1"/>
    <s v="Comprehensive"/>
    <x v="2"/>
    <x v="1"/>
    <s v="Professional Services"/>
    <s v="IT Services/Security"/>
    <x v="1"/>
    <n v="1063.33"/>
    <s v="Southeast"/>
  </r>
  <r>
    <s v="Southeast"/>
    <x v="1"/>
    <s v="Comprehensive"/>
    <x v="2"/>
    <x v="0"/>
    <s v="Other Expenses"/>
    <s v="OSO"/>
    <x v="1"/>
    <n v="2382.36"/>
    <s v="Southeast"/>
  </r>
  <r>
    <s v="Southeast"/>
    <x v="1"/>
    <s v="Comprehensive"/>
    <x v="2"/>
    <x v="1"/>
    <s v="Supplies"/>
    <s v="Office Supplies and Office Furniture"/>
    <x v="1"/>
    <n v="1580.91"/>
    <s v="Southeast"/>
  </r>
  <r>
    <s v="Southeast"/>
    <x v="1"/>
    <s v="Comprehensive"/>
    <x v="2"/>
    <x v="1"/>
    <s v="Rentals and Insurance"/>
    <s v="Buildng Rent/Lease"/>
    <x v="1"/>
    <n v="229.95"/>
    <s v="Southeast"/>
  </r>
  <r>
    <s v="Southeast"/>
    <x v="1"/>
    <s v="Comprehensive"/>
    <x v="2"/>
    <x v="1"/>
    <s v="Rentals and Insurance"/>
    <s v="Copier Rentals"/>
    <x v="1"/>
    <n v="331.8"/>
    <s v="Southeast"/>
  </r>
  <r>
    <s v="Southeast"/>
    <x v="0"/>
    <s v="Comprehensive"/>
    <x v="6"/>
    <x v="1"/>
    <s v="Communications"/>
    <s v="Telehpone"/>
    <x v="1"/>
    <n v="2970.25"/>
    <s v="Southeast"/>
  </r>
  <r>
    <s v="Southeast"/>
    <x v="0"/>
    <s v="Comprehensive"/>
    <x v="6"/>
    <x v="1"/>
    <s v="Communications"/>
    <s v="Internet"/>
    <x v="1"/>
    <n v="1172.6300000000001"/>
    <s v="Southeast"/>
  </r>
  <r>
    <s v="Southeast"/>
    <x v="0"/>
    <s v="Comprehensive"/>
    <x v="6"/>
    <x v="1"/>
    <s v="Professional Services"/>
    <s v="IT Services/Security"/>
    <x v="1"/>
    <n v="6964.7"/>
    <s v="Southeast"/>
  </r>
  <r>
    <s v="Southeast"/>
    <x v="0"/>
    <s v="Comprehensive"/>
    <x v="6"/>
    <x v="0"/>
    <s v="Other Expenses"/>
    <s v="OSO"/>
    <x v="1"/>
    <n v="11211.76"/>
    <s v="Southeast"/>
  </r>
  <r>
    <s v="Southeast"/>
    <x v="0"/>
    <s v="Comprehensive"/>
    <x v="6"/>
    <x v="1"/>
    <s v="Supplies"/>
    <s v="Office Supplies and Office Furniture"/>
    <x v="1"/>
    <n v="7439.98"/>
    <s v="Southeast"/>
  </r>
  <r>
    <s v="Southeast"/>
    <x v="0"/>
    <s v="Comprehensive"/>
    <x v="6"/>
    <x v="1"/>
    <s v="Rentals and Insurance"/>
    <s v="Buildng Rent/Lease"/>
    <x v="1"/>
    <n v="4441.78"/>
    <s v="Southeast"/>
  </r>
  <r>
    <s v="Southeast"/>
    <x v="0"/>
    <s v="Comprehensive"/>
    <x v="6"/>
    <x v="1"/>
    <s v="Rentals and Insurance"/>
    <s v="Copier Rentals"/>
    <x v="1"/>
    <n v="3270.39"/>
    <s v="Southeast"/>
  </r>
  <r>
    <s v="Southeast"/>
    <x v="1"/>
    <s v="Comprehensive"/>
    <x v="6"/>
    <x v="1"/>
    <s v="Communications"/>
    <s v="Telehpone"/>
    <x v="1"/>
    <n v="4633.38"/>
    <s v="Southeast"/>
  </r>
  <r>
    <s v="Southeast"/>
    <x v="1"/>
    <s v="Comprehensive"/>
    <x v="6"/>
    <x v="1"/>
    <s v="Communications"/>
    <s v="Internet"/>
    <x v="1"/>
    <n v="2692.48"/>
    <s v="Southeast"/>
  </r>
  <r>
    <s v="Southeast"/>
    <x v="1"/>
    <s v="Comprehensive"/>
    <x v="6"/>
    <x v="1"/>
    <s v="Professional Services"/>
    <s v="IT Services/Security"/>
    <x v="1"/>
    <n v="4847.28"/>
    <s v="Southeast"/>
  </r>
  <r>
    <s v="Southeast"/>
    <x v="1"/>
    <s v="Comprehensive"/>
    <x v="6"/>
    <x v="0"/>
    <s v="Other Expenses"/>
    <s v="OSO"/>
    <x v="1"/>
    <n v="10860.25"/>
    <s v="Southeast"/>
  </r>
  <r>
    <s v="Southeast"/>
    <x v="1"/>
    <s v="Comprehensive"/>
    <x v="6"/>
    <x v="1"/>
    <s v="Supplies"/>
    <s v="Office Supplies and Office Furniture"/>
    <x v="1"/>
    <n v="7206.73"/>
    <s v="Southeast"/>
  </r>
  <r>
    <s v="Southeast"/>
    <x v="1"/>
    <s v="Comprehensive"/>
    <x v="6"/>
    <x v="1"/>
    <s v="Rentals and Insurance"/>
    <s v="Buildng Rent/Lease"/>
    <x v="1"/>
    <n v="1048.25"/>
    <s v="Southeast"/>
  </r>
  <r>
    <s v="Southeast"/>
    <x v="1"/>
    <s v="Comprehensive"/>
    <x v="6"/>
    <x v="1"/>
    <s v="Rentals and Insurance"/>
    <s v="Copier Rentals"/>
    <x v="1"/>
    <n v="1512.54"/>
    <s v="Southeast"/>
  </r>
  <r>
    <s v="Southeast"/>
    <x v="0"/>
    <s v="Comprehensive"/>
    <x v="7"/>
    <x v="1"/>
    <s v="Communications"/>
    <s v="Telehpone"/>
    <x v="1"/>
    <n v="288.02"/>
    <s v="Southeast"/>
  </r>
  <r>
    <s v="Southeast"/>
    <x v="0"/>
    <s v="Comprehensive"/>
    <x v="7"/>
    <x v="1"/>
    <s v="Communications"/>
    <s v="Internet"/>
    <x v="1"/>
    <n v="113.71"/>
    <s v="Southeast"/>
  </r>
  <r>
    <s v="Southeast"/>
    <x v="0"/>
    <s v="Comprehensive"/>
    <x v="7"/>
    <x v="1"/>
    <s v="Professional Services"/>
    <s v="IT Services/Security"/>
    <x v="1"/>
    <n v="675.36"/>
    <s v="Southeast"/>
  </r>
  <r>
    <s v="Southeast"/>
    <x v="0"/>
    <s v="Comprehensive"/>
    <x v="7"/>
    <x v="0"/>
    <s v="Other Expenses"/>
    <s v="OSO"/>
    <x v="1"/>
    <n v="1087.2"/>
    <s v="Southeast"/>
  </r>
  <r>
    <s v="Southeast"/>
    <x v="0"/>
    <s v="Comprehensive"/>
    <x v="7"/>
    <x v="1"/>
    <s v="Supplies"/>
    <s v="Office Supplies and Office Furniture"/>
    <x v="1"/>
    <n v="721.45"/>
    <s v="Southeast"/>
  </r>
  <r>
    <s v="Southeast"/>
    <x v="0"/>
    <s v="Comprehensive"/>
    <x v="7"/>
    <x v="1"/>
    <s v="Rentals and Insurance"/>
    <s v="Buildng Rent/Lease"/>
    <x v="1"/>
    <n v="430.72"/>
    <s v="Southeast"/>
  </r>
  <r>
    <s v="Southeast"/>
    <x v="0"/>
    <s v="Comprehensive"/>
    <x v="7"/>
    <x v="1"/>
    <s v="Rentals and Insurance"/>
    <s v="Copier Rentals"/>
    <x v="1"/>
    <n v="317.13"/>
    <s v="Southeast"/>
  </r>
  <r>
    <s v="Southeast"/>
    <x v="1"/>
    <s v="Comprehensive"/>
    <x v="7"/>
    <x v="1"/>
    <s v="Communications"/>
    <s v="Telehpone"/>
    <x v="1"/>
    <n v="449.3"/>
    <s v="Southeast"/>
  </r>
  <r>
    <s v="Southeast"/>
    <x v="1"/>
    <s v="Comprehensive"/>
    <x v="7"/>
    <x v="1"/>
    <s v="Communications"/>
    <s v="Internet"/>
    <x v="1"/>
    <n v="261.08999999999997"/>
    <s v="Southeast"/>
  </r>
  <r>
    <s v="Southeast"/>
    <x v="1"/>
    <s v="Comprehensive"/>
    <x v="7"/>
    <x v="1"/>
    <s v="Professional Services"/>
    <s v="IT Services/Security"/>
    <x v="1"/>
    <n v="470.04"/>
    <s v="Southeast"/>
  </r>
  <r>
    <s v="Southeast"/>
    <x v="1"/>
    <s v="Comprehensive"/>
    <x v="7"/>
    <x v="0"/>
    <s v="Other Expenses"/>
    <s v="OSO"/>
    <x v="1"/>
    <n v="1053.1199999999999"/>
    <s v="Southeast"/>
  </r>
  <r>
    <s v="Southeast"/>
    <x v="1"/>
    <s v="Comprehensive"/>
    <x v="7"/>
    <x v="1"/>
    <s v="Supplies"/>
    <s v="Office Supplies and Office Furniture"/>
    <x v="1"/>
    <n v="698.83"/>
    <s v="Southeast"/>
  </r>
  <r>
    <s v="Southeast"/>
    <x v="1"/>
    <s v="Comprehensive"/>
    <x v="7"/>
    <x v="1"/>
    <s v="Rentals and Insurance"/>
    <s v="Buildng Rent/Lease"/>
    <x v="1"/>
    <n v="101.65"/>
    <s v="Southeast"/>
  </r>
  <r>
    <s v="Southeast"/>
    <x v="1"/>
    <s v="Comprehensive"/>
    <x v="7"/>
    <x v="1"/>
    <s v="Rentals and Insurance"/>
    <s v="Copier Rentals"/>
    <x v="1"/>
    <n v="146.66999999999999"/>
    <s v="Southeast"/>
  </r>
  <r>
    <s v="Southeast"/>
    <x v="1"/>
    <s v="Comprehensive"/>
    <x v="8"/>
    <x v="1"/>
    <s v="Communications"/>
    <s v="Telehpone"/>
    <x v="1"/>
    <n v="1129.78"/>
    <s v="Southeast"/>
  </r>
  <r>
    <s v="Southeast"/>
    <x v="1"/>
    <s v="Comprehensive"/>
    <x v="8"/>
    <x v="1"/>
    <s v="Communications"/>
    <s v="Internet"/>
    <x v="1"/>
    <n v="656.52"/>
    <s v="Southeast"/>
  </r>
  <r>
    <s v="Southeast"/>
    <x v="1"/>
    <s v="Comprehensive"/>
    <x v="8"/>
    <x v="1"/>
    <s v="Professional Services"/>
    <s v="IT Services/Security"/>
    <x v="1"/>
    <n v="1181.94"/>
    <s v="Southeast"/>
  </r>
  <r>
    <s v="Southeast"/>
    <x v="1"/>
    <s v="Comprehensive"/>
    <x v="8"/>
    <x v="0"/>
    <s v="Other Expenses"/>
    <s v="OSO"/>
    <x v="1"/>
    <n v="2648.11"/>
    <s v="Southeast"/>
  </r>
  <r>
    <s v="Southeast"/>
    <x v="1"/>
    <s v="Comprehensive"/>
    <x v="8"/>
    <x v="1"/>
    <s v="Supplies"/>
    <s v="Office Supplies and Office Furniture"/>
    <x v="1"/>
    <n v="1757.25"/>
    <s v="Southeast"/>
  </r>
  <r>
    <s v="Southeast"/>
    <x v="1"/>
    <s v="Comprehensive"/>
    <x v="8"/>
    <x v="1"/>
    <s v="Rentals and Insurance"/>
    <s v="Buildng Rent/Lease"/>
    <x v="1"/>
    <n v="255.6"/>
    <s v="Southeast"/>
  </r>
  <r>
    <s v="Southeast"/>
    <x v="1"/>
    <s v="Comprehensive"/>
    <x v="8"/>
    <x v="1"/>
    <s v="Rentals and Insurance"/>
    <s v="Buildng Rent/Lease"/>
    <x v="1"/>
    <n v="368.81"/>
    <s v="Southeast"/>
  </r>
  <r>
    <s v="Southeast"/>
    <x v="0"/>
    <s v="Comprehensive"/>
    <x v="5"/>
    <x v="1"/>
    <s v="Communications"/>
    <s v="Telehpone"/>
    <x v="1"/>
    <n v="9335.1200000000008"/>
    <s v="Southeast"/>
  </r>
  <r>
    <s v="Southeast"/>
    <x v="0"/>
    <s v="Comprehensive"/>
    <x v="5"/>
    <x v="1"/>
    <s v="Communications"/>
    <s v="Internet"/>
    <x v="1"/>
    <n v="3685.44"/>
    <s v="Southeast"/>
  </r>
  <r>
    <s v="Southeast"/>
    <x v="0"/>
    <s v="Comprehensive"/>
    <x v="5"/>
    <x v="1"/>
    <s v="Professional Services"/>
    <s v="IT Services/Security"/>
    <x v="1"/>
    <n v="21889.24"/>
    <s v="Southeast"/>
  </r>
  <r>
    <s v="Southeast"/>
    <x v="0"/>
    <s v="Comprehensive"/>
    <x v="5"/>
    <x v="0"/>
    <s v="Other Expenses"/>
    <s v="OSO"/>
    <x v="1"/>
    <n v="35237.25"/>
    <s v="Southeast"/>
  </r>
  <r>
    <s v="Southeast"/>
    <x v="0"/>
    <s v="Comprehensive"/>
    <x v="5"/>
    <x v="1"/>
    <s v="Supplies"/>
    <s v="Office Supplies and Office Furniture"/>
    <x v="1"/>
    <n v="23383"/>
    <s v="Southeast"/>
  </r>
  <r>
    <s v="Southeast"/>
    <x v="0"/>
    <s v="Comprehensive"/>
    <x v="5"/>
    <x v="1"/>
    <s v="Rentals and Insurance"/>
    <s v="Buildng Rent/Lease"/>
    <x v="1"/>
    <n v="13960"/>
    <s v="Southeast"/>
  </r>
  <r>
    <s v="Southeast"/>
    <x v="0"/>
    <s v="Comprehensive"/>
    <x v="5"/>
    <x v="1"/>
    <s v="Rentals and Insurance"/>
    <s v="Buildng Rent/Lease"/>
    <x v="1"/>
    <n v="10278.459999999999"/>
    <s v="Southeast"/>
  </r>
  <r>
    <s v="Southeast"/>
    <x v="1"/>
    <s v="Comprehensive"/>
    <x v="5"/>
    <x v="1"/>
    <s v="Communications"/>
    <s v="Telehpone"/>
    <x v="1"/>
    <n v="4065.62"/>
    <s v="Southeast"/>
  </r>
  <r>
    <s v="Southeast"/>
    <x v="1"/>
    <s v="Comprehensive"/>
    <x v="5"/>
    <x v="1"/>
    <s v="Communications"/>
    <s v="Internet"/>
    <x v="1"/>
    <n v="2362.5500000000002"/>
    <s v="Southeast"/>
  </r>
  <r>
    <s v="Southeast"/>
    <x v="1"/>
    <s v="Comprehensive"/>
    <x v="5"/>
    <x v="1"/>
    <s v="Professional Services"/>
    <s v="IT Services/Security"/>
    <x v="1"/>
    <n v="4253.3"/>
    <s v="Southeast"/>
  </r>
  <r>
    <s v="Southeast"/>
    <x v="1"/>
    <s v="Comprehensive"/>
    <x v="5"/>
    <x v="0"/>
    <s v="Other Expenses"/>
    <s v="OSO"/>
    <x v="1"/>
    <n v="9529.4500000000007"/>
    <s v="Southeast"/>
  </r>
  <r>
    <s v="Southeast"/>
    <x v="1"/>
    <s v="Comprehensive"/>
    <x v="5"/>
    <x v="1"/>
    <s v="Supplies"/>
    <s v="Office Supplies and Office Furniture"/>
    <x v="1"/>
    <n v="6323.63"/>
    <s v="Southeast"/>
  </r>
  <r>
    <s v="Southeast"/>
    <x v="1"/>
    <s v="Comprehensive"/>
    <x v="5"/>
    <x v="1"/>
    <s v="Rentals and Insurance"/>
    <s v="Buildng Rent/Lease"/>
    <x v="1"/>
    <n v="919.8"/>
    <s v="Southeast"/>
  </r>
  <r>
    <s v="Southeast"/>
    <x v="1"/>
    <s v="Comprehensive"/>
    <x v="5"/>
    <x v="1"/>
    <s v="Rentals and Insurance"/>
    <s v="Buildng Rent/Lease"/>
    <x v="1"/>
    <n v="1327.19"/>
    <s v="Southeast"/>
  </r>
  <r>
    <s v="Southeast"/>
    <x v="0"/>
    <s v="Comprehensive"/>
    <x v="9"/>
    <x v="1"/>
    <s v="Communications"/>
    <s v="Telehpone"/>
    <x v="1"/>
    <n v="1084.98"/>
    <s v="Southeast"/>
  </r>
  <r>
    <s v="Southeast"/>
    <x v="0"/>
    <s v="Comprehensive"/>
    <x v="9"/>
    <x v="1"/>
    <s v="Communications"/>
    <s v="Internet"/>
    <x v="1"/>
    <n v="428.34"/>
    <s v="Southeast"/>
  </r>
  <r>
    <s v="Southeast"/>
    <x v="0"/>
    <s v="Comprehensive"/>
    <x v="9"/>
    <x v="1"/>
    <s v="Professional Services"/>
    <s v="IT Services/Security"/>
    <x v="1"/>
    <n v="2544.0700000000002"/>
    <s v="Southeast"/>
  </r>
  <r>
    <s v="Southeast"/>
    <x v="0"/>
    <s v="Comprehensive"/>
    <x v="9"/>
    <x v="0"/>
    <s v="Other Expenses"/>
    <s v="OSO"/>
    <x v="1"/>
    <n v="4095.45"/>
    <s v="Southeast"/>
  </r>
  <r>
    <s v="Southeast"/>
    <x v="0"/>
    <s v="Comprehensive"/>
    <x v="9"/>
    <x v="1"/>
    <s v="Supplies"/>
    <s v="Office Supplies and Office Furniture"/>
    <x v="1"/>
    <n v="2717.69"/>
    <s v="Southeast"/>
  </r>
  <r>
    <s v="Southeast"/>
    <x v="0"/>
    <s v="Comprehensive"/>
    <x v="9"/>
    <x v="1"/>
    <s v="Rentals and Insurance"/>
    <s v="Buildng Rent/Lease"/>
    <x v="1"/>
    <n v="1622.5"/>
    <s v="Southeast"/>
  </r>
  <r>
    <s v="Southeast"/>
    <x v="0"/>
    <s v="Comprehensive"/>
    <x v="9"/>
    <x v="1"/>
    <s v="Rentals and Insurance"/>
    <s v="Buildng Rent/Lease"/>
    <x v="1"/>
    <n v="1194.6099999999999"/>
    <s v="Southeast"/>
  </r>
  <r>
    <s v="Southeast"/>
    <x v="1"/>
    <s v="Comprehensive"/>
    <x v="9"/>
    <x v="1"/>
    <s v="Communications"/>
    <s v="Telehpone"/>
    <x v="1"/>
    <n v="949.44"/>
    <s v="Southeast"/>
  </r>
  <r>
    <s v="Southeast"/>
    <x v="1"/>
    <s v="Comprehensive"/>
    <x v="9"/>
    <x v="1"/>
    <s v="Communications"/>
    <s v="Internet"/>
    <x v="1"/>
    <n v="551.72"/>
    <s v="Southeast"/>
  </r>
  <r>
    <s v="Southeast"/>
    <x v="1"/>
    <s v="Comprehensive"/>
    <x v="9"/>
    <x v="1"/>
    <s v="Professional Services"/>
    <s v="IT Services/Security"/>
    <x v="1"/>
    <n v="993.27"/>
    <s v="Southeast"/>
  </r>
  <r>
    <s v="Southeast"/>
    <x v="1"/>
    <s v="Comprehensive"/>
    <x v="9"/>
    <x v="0"/>
    <s v="Other Expenses"/>
    <s v="OSO"/>
    <x v="1"/>
    <n v="2225.4"/>
    <s v="Southeast"/>
  </r>
  <r>
    <s v="Southeast"/>
    <x v="1"/>
    <s v="Comprehensive"/>
    <x v="9"/>
    <x v="1"/>
    <s v="Supplies"/>
    <s v="Office Supplies and Office Furniture"/>
    <x v="1"/>
    <n v="1476.75"/>
    <s v="Southeast"/>
  </r>
  <r>
    <s v="Southeast"/>
    <x v="1"/>
    <s v="Comprehensive"/>
    <x v="9"/>
    <x v="1"/>
    <s v="Rentals and Insurance"/>
    <s v="Buildng Rent/Lease"/>
    <x v="1"/>
    <n v="214.8"/>
    <s v="Southeast"/>
  </r>
  <r>
    <s v="Southeast"/>
    <x v="1"/>
    <s v="Comprehensive"/>
    <x v="9"/>
    <x v="1"/>
    <s v="Rentals and Insurance"/>
    <s v="Buildng Rent/Lease"/>
    <x v="1"/>
    <n v="309.94"/>
    <s v="Southeast"/>
  </r>
  <r>
    <s v="Southeast"/>
    <x v="0"/>
    <s v="Comprehensive"/>
    <x v="6"/>
    <x v="2"/>
    <s v="Participant Costs"/>
    <s v="Direct Participant Costs"/>
    <x v="2"/>
    <n v="221928.32000000001"/>
    <s v="Southeast"/>
  </r>
  <r>
    <s v="Southeast"/>
    <x v="0"/>
    <s v="Comprehensive"/>
    <x v="7"/>
    <x v="2"/>
    <s v="Participant Costs"/>
    <s v="Direct Participant Costs"/>
    <x v="2"/>
    <n v="276897.28000000003"/>
    <s v="Southeast"/>
  </r>
  <r>
    <s v="Southeast"/>
    <x v="1"/>
    <s v="Comprehensive"/>
    <x v="6"/>
    <x v="2"/>
    <s v="Participant Costs"/>
    <s v="Direct Participant Costs"/>
    <x v="2"/>
    <n v="73976.11"/>
    <s v="Southeast"/>
  </r>
  <r>
    <s v="Southeast"/>
    <x v="1"/>
    <s v="Comprehensive"/>
    <x v="7"/>
    <x v="2"/>
    <s v="Participant Costs"/>
    <s v="Direct Participant Costs"/>
    <x v="2"/>
    <n v="92299.09"/>
    <s v="Southeas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0"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A3:B25" firstHeaderRow="1" firstDataRow="1" firstDataCol="1"/>
  <pivotFields count="10">
    <pivotField showAll="0"/>
    <pivotField axis="axisRow" showAll="0">
      <items count="3">
        <item x="0"/>
        <item x="1"/>
        <item t="default"/>
      </items>
    </pivotField>
    <pivotField showAll="0"/>
    <pivotField showAll="0"/>
    <pivotField axis="axisRow" showAll="0">
      <items count="4">
        <item x="0"/>
        <item x="1"/>
        <item x="2"/>
        <item t="default"/>
      </items>
    </pivotField>
    <pivotField showAll="0"/>
    <pivotField showAll="0"/>
    <pivotField axis="axisRow" showAll="0">
      <items count="4">
        <item x="0"/>
        <item x="1"/>
        <item x="2"/>
        <item t="default"/>
      </items>
    </pivotField>
    <pivotField dataField="1" numFmtId="44" showAll="0"/>
    <pivotField showAll="0"/>
  </pivotFields>
  <rowFields count="3">
    <field x="7"/>
    <field x="4"/>
    <field x="1"/>
  </rowFields>
  <rowItems count="22">
    <i>
      <x/>
    </i>
    <i r="1">
      <x/>
    </i>
    <i r="2">
      <x/>
    </i>
    <i r="2">
      <x v="1"/>
    </i>
    <i r="1">
      <x v="1"/>
    </i>
    <i r="2">
      <x/>
    </i>
    <i r="2">
      <x v="1"/>
    </i>
    <i r="1">
      <x v="2"/>
    </i>
    <i r="2">
      <x/>
    </i>
    <i r="2">
      <x v="1"/>
    </i>
    <i>
      <x v="1"/>
    </i>
    <i r="1">
      <x/>
    </i>
    <i r="2">
      <x/>
    </i>
    <i r="2">
      <x v="1"/>
    </i>
    <i r="1">
      <x v="1"/>
    </i>
    <i r="2">
      <x/>
    </i>
    <i r="2">
      <x v="1"/>
    </i>
    <i>
      <x v="2"/>
    </i>
    <i r="1">
      <x v="2"/>
    </i>
    <i r="2">
      <x/>
    </i>
    <i r="2">
      <x v="1"/>
    </i>
    <i t="grand">
      <x/>
    </i>
  </rowItems>
  <colItems count="1">
    <i/>
  </colItems>
  <dataFields count="1">
    <dataField name=" Cost" fld="8" baseField="5" baseItem="0" numFmtId="44"/>
  </dataFields>
  <pivotTableStyleInfo name="PivotStyleMedium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2" cacheId="0"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A3:E25" firstHeaderRow="1" firstDataRow="2" firstDataCol="1"/>
  <pivotFields count="10">
    <pivotField showAll="0"/>
    <pivotField axis="axisRow" showAll="0">
      <items count="3">
        <item x="0"/>
        <item x="1"/>
        <item t="default"/>
      </items>
    </pivotField>
    <pivotField showAll="0"/>
    <pivotField axis="axisRow" showAll="0">
      <items count="11">
        <item x="0"/>
        <item x="1"/>
        <item x="2"/>
        <item x="3"/>
        <item x="4"/>
        <item x="5"/>
        <item x="6"/>
        <item x="7"/>
        <item x="8"/>
        <item x="9"/>
        <item t="default"/>
      </items>
    </pivotField>
    <pivotField showAll="0"/>
    <pivotField showAll="0"/>
    <pivotField showAll="0"/>
    <pivotField axis="axisCol" showAll="0">
      <items count="4">
        <item x="0"/>
        <item x="1"/>
        <item x="2"/>
        <item t="default"/>
      </items>
    </pivotField>
    <pivotField dataField="1" numFmtId="44" showAll="0"/>
    <pivotField showAll="0"/>
  </pivotFields>
  <rowFields count="2">
    <field x="1"/>
    <field x="3"/>
  </rowFields>
  <rowItems count="21">
    <i>
      <x/>
    </i>
    <i r="1">
      <x/>
    </i>
    <i r="1">
      <x v="1"/>
    </i>
    <i r="1">
      <x v="2"/>
    </i>
    <i r="1">
      <x v="3"/>
    </i>
    <i r="1">
      <x v="4"/>
    </i>
    <i r="1">
      <x v="5"/>
    </i>
    <i r="1">
      <x v="6"/>
    </i>
    <i r="1">
      <x v="7"/>
    </i>
    <i r="1">
      <x v="9"/>
    </i>
    <i>
      <x v="1"/>
    </i>
    <i r="1">
      <x v="1"/>
    </i>
    <i r="1">
      <x v="2"/>
    </i>
    <i r="1">
      <x v="3"/>
    </i>
    <i r="1">
      <x v="4"/>
    </i>
    <i r="1">
      <x v="5"/>
    </i>
    <i r="1">
      <x v="6"/>
    </i>
    <i r="1">
      <x v="7"/>
    </i>
    <i r="1">
      <x v="8"/>
    </i>
    <i r="1">
      <x v="9"/>
    </i>
    <i t="grand">
      <x/>
    </i>
  </rowItems>
  <colFields count="1">
    <field x="7"/>
  </colFields>
  <colItems count="4">
    <i>
      <x/>
    </i>
    <i>
      <x v="1"/>
    </i>
    <i>
      <x v="2"/>
    </i>
    <i t="grand">
      <x/>
    </i>
  </colItems>
  <dataFields count="1">
    <dataField name=" Cost" fld="8" baseField="1" baseItem="0" numFmtId="44"/>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3:J489" totalsRowShown="0" headerRowDxfId="22" dataDxfId="21" tableBorderDxfId="20" dataCellStyle="Normal 2">
  <autoFilter ref="A3:J489" xr:uid="{00000000-000C-0000-FFFF-FFFF00000000}"/>
  <tableColumns count="10">
    <tableColumn id="1" xr3:uid="{00000000-0010-0000-0000-000001000000}" name="LWDA" dataDxfId="19" totalsRowDxfId="18"/>
    <tableColumn id="8" xr3:uid="{8A44E2E0-08C3-4962-A842-B231927F3FAC}" name="Location" dataDxfId="17" totalsRowDxfId="16"/>
    <tableColumn id="9" xr3:uid="{ED953928-3C77-4735-93BA-F6AD447029EB}" name="Center Type" dataDxfId="15" totalsRowDxfId="14"/>
    <tableColumn id="2" xr3:uid="{00000000-0010-0000-0000-000002000000}" name="Partner" dataDxfId="13" totalsRowDxfId="12"/>
    <tableColumn id="3" xr3:uid="{00000000-0010-0000-0000-000003000000}" name="Cost Category" dataDxfId="11" totalsRowDxfId="10" dataCellStyle="Normal 2"/>
    <tableColumn id="4" xr3:uid="{00000000-0010-0000-0000-000004000000}" name="Cost Pool" dataDxfId="9" totalsRowDxfId="8"/>
    <tableColumn id="5" xr3:uid="{00000000-0010-0000-0000-000005000000}" name="Cost Item" dataDxfId="7" totalsRowDxfId="6" dataCellStyle="Normal 2"/>
    <tableColumn id="6" xr3:uid="{00000000-0010-0000-0000-000006000000}" name="Allocation Base" dataDxfId="5" totalsRowDxfId="4" dataCellStyle="Normal 2"/>
    <tableColumn id="7" xr3:uid="{00000000-0010-0000-0000-000007000000}" name="Cost" dataDxfId="3" totalsRowDxfId="2" dataCellStyle="Currency"/>
    <tableColumn id="10" xr3:uid="{B3F5D4A4-8D67-4A06-9B5F-0B09F8F6EF07}" name="Source" dataDxfId="1" totalsRow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F1B4B-6EEB-4357-BF64-D158A7FEF429}">
  <dimension ref="A1:G94"/>
  <sheetViews>
    <sheetView workbookViewId="0"/>
  </sheetViews>
  <sheetFormatPr defaultRowHeight="15" x14ac:dyDescent="0.25"/>
  <cols>
    <col min="1" max="1" width="21" bestFit="1" customWidth="1"/>
    <col min="2" max="2" width="13.7109375" bestFit="1" customWidth="1"/>
    <col min="3" max="3" width="34.7109375" bestFit="1" customWidth="1"/>
    <col min="4" max="4" width="17.28515625" bestFit="1" customWidth="1"/>
    <col min="5" max="5" width="13.7109375" bestFit="1" customWidth="1"/>
    <col min="6" max="6" width="22.28515625" bestFit="1" customWidth="1"/>
  </cols>
  <sheetData>
    <row r="1" spans="1:7" x14ac:dyDescent="0.25">
      <c r="A1" t="s">
        <v>13</v>
      </c>
      <c r="B1" t="s">
        <v>46</v>
      </c>
      <c r="C1" t="s">
        <v>14</v>
      </c>
      <c r="D1" t="s">
        <v>47</v>
      </c>
      <c r="E1" t="s">
        <v>48</v>
      </c>
      <c r="F1" t="s">
        <v>49</v>
      </c>
      <c r="G1" t="s">
        <v>200</v>
      </c>
    </row>
    <row r="2" spans="1:7" x14ac:dyDescent="0.25">
      <c r="A2" t="s">
        <v>50</v>
      </c>
      <c r="B2" t="s">
        <v>51</v>
      </c>
      <c r="C2" t="s">
        <v>52</v>
      </c>
      <c r="D2" t="s">
        <v>20</v>
      </c>
      <c r="E2" t="s">
        <v>19</v>
      </c>
      <c r="F2" t="s">
        <v>15</v>
      </c>
      <c r="G2" t="s">
        <v>201</v>
      </c>
    </row>
    <row r="3" spans="1:7" x14ac:dyDescent="0.25">
      <c r="A3" t="s">
        <v>53</v>
      </c>
      <c r="B3" t="s">
        <v>54</v>
      </c>
      <c r="C3" t="s">
        <v>55</v>
      </c>
      <c r="D3" t="s">
        <v>18</v>
      </c>
      <c r="E3" t="s">
        <v>5</v>
      </c>
      <c r="F3" t="s">
        <v>16</v>
      </c>
      <c r="G3" t="s">
        <v>202</v>
      </c>
    </row>
    <row r="4" spans="1:7" x14ac:dyDescent="0.25">
      <c r="A4" t="s">
        <v>56</v>
      </c>
      <c r="B4" t="s">
        <v>57</v>
      </c>
      <c r="C4" t="s">
        <v>58</v>
      </c>
      <c r="D4" t="s">
        <v>8</v>
      </c>
      <c r="E4" t="s">
        <v>6</v>
      </c>
      <c r="F4" t="s">
        <v>17</v>
      </c>
      <c r="G4" t="s">
        <v>203</v>
      </c>
    </row>
    <row r="5" spans="1:7" x14ac:dyDescent="0.25">
      <c r="A5" t="s">
        <v>59</v>
      </c>
      <c r="C5" t="s">
        <v>60</v>
      </c>
      <c r="F5" t="s">
        <v>11</v>
      </c>
      <c r="G5" t="s">
        <v>204</v>
      </c>
    </row>
    <row r="6" spans="1:7" x14ac:dyDescent="0.25">
      <c r="A6" t="s">
        <v>61</v>
      </c>
      <c r="C6" t="s">
        <v>62</v>
      </c>
      <c r="F6" t="s">
        <v>22</v>
      </c>
      <c r="G6" t="s">
        <v>205</v>
      </c>
    </row>
    <row r="7" spans="1:7" x14ac:dyDescent="0.25">
      <c r="A7" t="s">
        <v>63</v>
      </c>
      <c r="C7" t="s">
        <v>64</v>
      </c>
      <c r="F7" t="s">
        <v>12</v>
      </c>
      <c r="G7" t="s">
        <v>206</v>
      </c>
    </row>
    <row r="8" spans="1:7" x14ac:dyDescent="0.25">
      <c r="A8" t="s">
        <v>65</v>
      </c>
      <c r="C8" t="s">
        <v>66</v>
      </c>
      <c r="F8" t="s">
        <v>67</v>
      </c>
      <c r="G8" t="s">
        <v>207</v>
      </c>
    </row>
    <row r="9" spans="1:7" x14ac:dyDescent="0.25">
      <c r="A9" t="s">
        <v>68</v>
      </c>
      <c r="C9" t="s">
        <v>69</v>
      </c>
      <c r="F9" t="s">
        <v>70</v>
      </c>
      <c r="G9" t="s">
        <v>208</v>
      </c>
    </row>
    <row r="10" spans="1:7" x14ac:dyDescent="0.25">
      <c r="A10" t="s">
        <v>71</v>
      </c>
      <c r="C10" t="s">
        <v>72</v>
      </c>
      <c r="F10" t="s">
        <v>23</v>
      </c>
      <c r="G10" t="s">
        <v>209</v>
      </c>
    </row>
    <row r="11" spans="1:7" x14ac:dyDescent="0.25">
      <c r="A11" t="s">
        <v>73</v>
      </c>
      <c r="C11" t="s">
        <v>74</v>
      </c>
      <c r="F11" t="s">
        <v>75</v>
      </c>
    </row>
    <row r="12" spans="1:7" x14ac:dyDescent="0.25">
      <c r="A12" t="s">
        <v>76</v>
      </c>
      <c r="C12" t="s">
        <v>315</v>
      </c>
      <c r="F12" t="s">
        <v>77</v>
      </c>
    </row>
    <row r="13" spans="1:7" x14ac:dyDescent="0.25">
      <c r="A13" t="s">
        <v>78</v>
      </c>
      <c r="C13" t="s">
        <v>316</v>
      </c>
      <c r="F13" t="s">
        <v>79</v>
      </c>
    </row>
    <row r="14" spans="1:7" x14ac:dyDescent="0.25">
      <c r="A14" t="s">
        <v>80</v>
      </c>
      <c r="C14" t="s">
        <v>270</v>
      </c>
      <c r="F14" t="s">
        <v>81</v>
      </c>
    </row>
    <row r="15" spans="1:7" x14ac:dyDescent="0.25">
      <c r="A15" t="s">
        <v>82</v>
      </c>
      <c r="C15" t="s">
        <v>271</v>
      </c>
      <c r="F15" t="s">
        <v>84</v>
      </c>
    </row>
    <row r="16" spans="1:7" x14ac:dyDescent="0.25">
      <c r="A16" t="s">
        <v>85</v>
      </c>
      <c r="C16" t="s">
        <v>83</v>
      </c>
      <c r="F16" t="s">
        <v>43</v>
      </c>
    </row>
    <row r="17" spans="1:6" x14ac:dyDescent="0.25">
      <c r="A17" t="s">
        <v>87</v>
      </c>
      <c r="C17" t="s">
        <v>86</v>
      </c>
      <c r="F17" t="s">
        <v>89</v>
      </c>
    </row>
    <row r="18" spans="1:6" x14ac:dyDescent="0.25">
      <c r="A18" t="s">
        <v>90</v>
      </c>
      <c r="C18" t="s">
        <v>88</v>
      </c>
      <c r="F18" t="s">
        <v>92</v>
      </c>
    </row>
    <row r="19" spans="1:6" x14ac:dyDescent="0.25">
      <c r="A19" t="s">
        <v>93</v>
      </c>
      <c r="C19" t="s">
        <v>91</v>
      </c>
      <c r="F19" t="s">
        <v>95</v>
      </c>
    </row>
    <row r="20" spans="1:6" x14ac:dyDescent="0.25">
      <c r="A20" t="s">
        <v>96</v>
      </c>
      <c r="C20" t="s">
        <v>94</v>
      </c>
      <c r="F20" t="s">
        <v>98</v>
      </c>
    </row>
    <row r="21" spans="1:6" x14ac:dyDescent="0.25">
      <c r="A21" t="s">
        <v>99</v>
      </c>
      <c r="C21" t="s">
        <v>97</v>
      </c>
    </row>
    <row r="22" spans="1:6" x14ac:dyDescent="0.25">
      <c r="A22" t="s">
        <v>101</v>
      </c>
      <c r="C22" t="s">
        <v>100</v>
      </c>
    </row>
    <row r="23" spans="1:6" x14ac:dyDescent="0.25">
      <c r="A23" t="s">
        <v>103</v>
      </c>
      <c r="C23" t="s">
        <v>102</v>
      </c>
    </row>
    <row r="24" spans="1:6" x14ac:dyDescent="0.25">
      <c r="A24" t="s">
        <v>105</v>
      </c>
      <c r="C24" t="s">
        <v>104</v>
      </c>
    </row>
    <row r="25" spans="1:6" x14ac:dyDescent="0.25">
      <c r="A25" t="s">
        <v>107</v>
      </c>
      <c r="C25" t="s">
        <v>106</v>
      </c>
    </row>
    <row r="26" spans="1:6" x14ac:dyDescent="0.25">
      <c r="A26" t="s">
        <v>109</v>
      </c>
      <c r="C26" t="s">
        <v>108</v>
      </c>
    </row>
    <row r="27" spans="1:6" x14ac:dyDescent="0.25">
      <c r="A27" t="s">
        <v>111</v>
      </c>
      <c r="C27" t="s">
        <v>110</v>
      </c>
    </row>
    <row r="28" spans="1:6" x14ac:dyDescent="0.25">
      <c r="A28" t="s">
        <v>113</v>
      </c>
      <c r="C28" t="s">
        <v>112</v>
      </c>
    </row>
    <row r="29" spans="1:6" x14ac:dyDescent="0.25">
      <c r="A29" t="s">
        <v>115</v>
      </c>
      <c r="C29" t="s">
        <v>114</v>
      </c>
    </row>
    <row r="30" spans="1:6" x14ac:dyDescent="0.25">
      <c r="A30" t="s">
        <v>117</v>
      </c>
      <c r="C30" t="s">
        <v>116</v>
      </c>
    </row>
    <row r="31" spans="1:6" x14ac:dyDescent="0.25">
      <c r="A31" t="s">
        <v>119</v>
      </c>
      <c r="C31" t="s">
        <v>118</v>
      </c>
    </row>
    <row r="32" spans="1:6" x14ac:dyDescent="0.25">
      <c r="A32" t="s">
        <v>121</v>
      </c>
      <c r="C32" t="s">
        <v>120</v>
      </c>
    </row>
    <row r="33" spans="1:3" x14ac:dyDescent="0.25">
      <c r="A33" t="s">
        <v>123</v>
      </c>
      <c r="C33" t="s">
        <v>122</v>
      </c>
    </row>
    <row r="34" spans="1:3" x14ac:dyDescent="0.25">
      <c r="A34" t="s">
        <v>125</v>
      </c>
      <c r="C34" t="s">
        <v>124</v>
      </c>
    </row>
    <row r="35" spans="1:3" x14ac:dyDescent="0.25">
      <c r="A35" t="s">
        <v>127</v>
      </c>
      <c r="C35" t="s">
        <v>126</v>
      </c>
    </row>
    <row r="36" spans="1:3" x14ac:dyDescent="0.25">
      <c r="A36" t="s">
        <v>129</v>
      </c>
      <c r="C36" t="s">
        <v>128</v>
      </c>
    </row>
    <row r="37" spans="1:3" x14ac:dyDescent="0.25">
      <c r="A37" t="s">
        <v>131</v>
      </c>
      <c r="C37" t="s">
        <v>130</v>
      </c>
    </row>
    <row r="38" spans="1:3" x14ac:dyDescent="0.25">
      <c r="A38" t="s">
        <v>133</v>
      </c>
      <c r="C38" t="s">
        <v>132</v>
      </c>
    </row>
    <row r="39" spans="1:3" x14ac:dyDescent="0.25">
      <c r="A39" t="s">
        <v>135</v>
      </c>
      <c r="C39" t="s">
        <v>134</v>
      </c>
    </row>
    <row r="40" spans="1:3" x14ac:dyDescent="0.25">
      <c r="A40" t="s">
        <v>137</v>
      </c>
      <c r="C40" t="s">
        <v>136</v>
      </c>
    </row>
    <row r="41" spans="1:3" x14ac:dyDescent="0.25">
      <c r="A41" t="s">
        <v>139</v>
      </c>
      <c r="C41" t="s">
        <v>138</v>
      </c>
    </row>
    <row r="42" spans="1:3" x14ac:dyDescent="0.25">
      <c r="A42" t="s">
        <v>141</v>
      </c>
      <c r="C42" t="s">
        <v>140</v>
      </c>
    </row>
    <row r="43" spans="1:3" x14ac:dyDescent="0.25">
      <c r="A43" t="s">
        <v>143</v>
      </c>
      <c r="C43" t="s">
        <v>142</v>
      </c>
    </row>
    <row r="44" spans="1:3" x14ac:dyDescent="0.25">
      <c r="A44" t="s">
        <v>145</v>
      </c>
      <c r="C44" t="s">
        <v>144</v>
      </c>
    </row>
    <row r="45" spans="1:3" x14ac:dyDescent="0.25">
      <c r="A45" t="s">
        <v>147</v>
      </c>
      <c r="C45" t="s">
        <v>146</v>
      </c>
    </row>
    <row r="46" spans="1:3" x14ac:dyDescent="0.25">
      <c r="A46" t="s">
        <v>149</v>
      </c>
      <c r="C46" t="s">
        <v>148</v>
      </c>
    </row>
    <row r="47" spans="1:3" x14ac:dyDescent="0.25">
      <c r="A47" t="s">
        <v>151</v>
      </c>
      <c r="C47" t="s">
        <v>150</v>
      </c>
    </row>
    <row r="48" spans="1:3" x14ac:dyDescent="0.25">
      <c r="A48" t="s">
        <v>153</v>
      </c>
      <c r="C48" t="s">
        <v>152</v>
      </c>
    </row>
    <row r="49" spans="1:3" x14ac:dyDescent="0.25">
      <c r="A49" t="s">
        <v>154</v>
      </c>
      <c r="C49" t="s">
        <v>317</v>
      </c>
    </row>
    <row r="50" spans="1:3" x14ac:dyDescent="0.25">
      <c r="C50" t="s">
        <v>155</v>
      </c>
    </row>
    <row r="51" spans="1:3" x14ac:dyDescent="0.25">
      <c r="A51" t="s">
        <v>156</v>
      </c>
    </row>
    <row r="52" spans="1:3" x14ac:dyDescent="0.25">
      <c r="A52" t="s">
        <v>157</v>
      </c>
    </row>
    <row r="53" spans="1:3" x14ac:dyDescent="0.25">
      <c r="A53" t="s">
        <v>158</v>
      </c>
    </row>
    <row r="54" spans="1:3" x14ac:dyDescent="0.25">
      <c r="A54" t="s">
        <v>159</v>
      </c>
    </row>
    <row r="55" spans="1:3" x14ac:dyDescent="0.25">
      <c r="A55" t="s">
        <v>160</v>
      </c>
    </row>
    <row r="56" spans="1:3" x14ac:dyDescent="0.25">
      <c r="A56" t="s">
        <v>161</v>
      </c>
    </row>
    <row r="57" spans="1:3" x14ac:dyDescent="0.25">
      <c r="A57" t="s">
        <v>162</v>
      </c>
    </row>
    <row r="58" spans="1:3" x14ac:dyDescent="0.25">
      <c r="A58" t="s">
        <v>163</v>
      </c>
    </row>
    <row r="59" spans="1:3" x14ac:dyDescent="0.25">
      <c r="A59" t="s">
        <v>164</v>
      </c>
    </row>
    <row r="60" spans="1:3" x14ac:dyDescent="0.25">
      <c r="A60" t="s">
        <v>165</v>
      </c>
    </row>
    <row r="61" spans="1:3" x14ac:dyDescent="0.25">
      <c r="A61" t="s">
        <v>166</v>
      </c>
    </row>
    <row r="62" spans="1:3" x14ac:dyDescent="0.25">
      <c r="A62" t="s">
        <v>167</v>
      </c>
    </row>
    <row r="63" spans="1:3" x14ac:dyDescent="0.25">
      <c r="A63" t="s">
        <v>168</v>
      </c>
    </row>
    <row r="64" spans="1:3" x14ac:dyDescent="0.25">
      <c r="A64" t="s">
        <v>169</v>
      </c>
    </row>
    <row r="65" spans="1:1" x14ac:dyDescent="0.25">
      <c r="A65" t="s">
        <v>170</v>
      </c>
    </row>
    <row r="66" spans="1:1" x14ac:dyDescent="0.25">
      <c r="A66" t="s">
        <v>171</v>
      </c>
    </row>
    <row r="67" spans="1:1" x14ac:dyDescent="0.25">
      <c r="A67" t="s">
        <v>172</v>
      </c>
    </row>
    <row r="68" spans="1:1" x14ac:dyDescent="0.25">
      <c r="A68" t="s">
        <v>173</v>
      </c>
    </row>
    <row r="69" spans="1:1" x14ac:dyDescent="0.25">
      <c r="A69" t="s">
        <v>174</v>
      </c>
    </row>
    <row r="70" spans="1:1" x14ac:dyDescent="0.25">
      <c r="A70" t="s">
        <v>175</v>
      </c>
    </row>
    <row r="71" spans="1:1" x14ac:dyDescent="0.25">
      <c r="A71" t="s">
        <v>176</v>
      </c>
    </row>
    <row r="72" spans="1:1" x14ac:dyDescent="0.25">
      <c r="A72" t="s">
        <v>177</v>
      </c>
    </row>
    <row r="73" spans="1:1" x14ac:dyDescent="0.25">
      <c r="A73" t="s">
        <v>178</v>
      </c>
    </row>
    <row r="74" spans="1:1" x14ac:dyDescent="0.25">
      <c r="A74" t="s">
        <v>179</v>
      </c>
    </row>
    <row r="75" spans="1:1" x14ac:dyDescent="0.25">
      <c r="A75" t="s">
        <v>180</v>
      </c>
    </row>
    <row r="76" spans="1:1" x14ac:dyDescent="0.25">
      <c r="A76" t="s">
        <v>181</v>
      </c>
    </row>
    <row r="77" spans="1:1" x14ac:dyDescent="0.25">
      <c r="A77" t="s">
        <v>182</v>
      </c>
    </row>
    <row r="78" spans="1:1" x14ac:dyDescent="0.25">
      <c r="A78" t="s">
        <v>183</v>
      </c>
    </row>
    <row r="79" spans="1:1" x14ac:dyDescent="0.25">
      <c r="A79" t="s">
        <v>184</v>
      </c>
    </row>
    <row r="80" spans="1:1" x14ac:dyDescent="0.25">
      <c r="A80" t="s">
        <v>185</v>
      </c>
    </row>
    <row r="81" spans="1:1" x14ac:dyDescent="0.25">
      <c r="A81" t="s">
        <v>186</v>
      </c>
    </row>
    <row r="82" spans="1:1" x14ac:dyDescent="0.25">
      <c r="A82" t="s">
        <v>187</v>
      </c>
    </row>
    <row r="83" spans="1:1" x14ac:dyDescent="0.25">
      <c r="A83" t="s">
        <v>188</v>
      </c>
    </row>
    <row r="84" spans="1:1" x14ac:dyDescent="0.25">
      <c r="A84" t="s">
        <v>189</v>
      </c>
    </row>
    <row r="85" spans="1:1" x14ac:dyDescent="0.25">
      <c r="A85" t="s">
        <v>190</v>
      </c>
    </row>
    <row r="86" spans="1:1" x14ac:dyDescent="0.25">
      <c r="A86" t="s">
        <v>191</v>
      </c>
    </row>
    <row r="87" spans="1:1" x14ac:dyDescent="0.25">
      <c r="A87" t="s">
        <v>192</v>
      </c>
    </row>
    <row r="88" spans="1:1" x14ac:dyDescent="0.25">
      <c r="A88" t="s">
        <v>193</v>
      </c>
    </row>
    <row r="89" spans="1:1" x14ac:dyDescent="0.25">
      <c r="A89" t="s">
        <v>194</v>
      </c>
    </row>
    <row r="90" spans="1:1" x14ac:dyDescent="0.25">
      <c r="A90" t="s">
        <v>195</v>
      </c>
    </row>
    <row r="91" spans="1:1" x14ac:dyDescent="0.25">
      <c r="A91" t="s">
        <v>196</v>
      </c>
    </row>
    <row r="92" spans="1:1" x14ac:dyDescent="0.25">
      <c r="A92" t="s">
        <v>197</v>
      </c>
    </row>
    <row r="93" spans="1:1" x14ac:dyDescent="0.25">
      <c r="A93" t="s">
        <v>198</v>
      </c>
    </row>
    <row r="94" spans="1:1" x14ac:dyDescent="0.25">
      <c r="A94"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abSelected="1" zoomScaleNormal="100" workbookViewId="0">
      <selection sqref="A1:C1"/>
    </sheetView>
  </sheetViews>
  <sheetFormatPr defaultColWidth="9.28515625" defaultRowHeight="15" x14ac:dyDescent="0.25"/>
  <cols>
    <col min="1" max="2" width="44.42578125" bestFit="1" customWidth="1"/>
    <col min="3" max="3" width="72.42578125" customWidth="1"/>
    <col min="4" max="4" width="17.85546875" style="20" customWidth="1"/>
    <col min="5" max="5" width="11.28515625" style="20" customWidth="1"/>
    <col min="6" max="6" width="16" style="20" customWidth="1"/>
    <col min="7" max="8" width="11.42578125" style="20" customWidth="1"/>
    <col min="9" max="9" width="12.28515625" style="20" customWidth="1"/>
    <col min="10" max="10" width="14.7109375" style="20" customWidth="1"/>
    <col min="11" max="11" width="11.7109375" style="20" customWidth="1"/>
  </cols>
  <sheetData>
    <row r="1" spans="1:19" ht="16.5" thickBot="1" x14ac:dyDescent="0.3">
      <c r="A1" s="151" t="s">
        <v>248</v>
      </c>
      <c r="B1" s="152"/>
      <c r="C1" s="153"/>
      <c r="D1" s="151" t="s">
        <v>264</v>
      </c>
      <c r="E1" s="152"/>
      <c r="F1" s="152"/>
      <c r="G1" s="152"/>
      <c r="H1" s="152"/>
      <c r="I1" s="152"/>
      <c r="J1" s="152"/>
      <c r="K1" s="153"/>
    </row>
    <row r="2" spans="1:19" ht="16.5" customHeight="1" x14ac:dyDescent="0.25">
      <c r="A2" s="159" t="s">
        <v>1</v>
      </c>
      <c r="B2" s="161" t="s">
        <v>24</v>
      </c>
      <c r="C2" s="155" t="s">
        <v>25</v>
      </c>
      <c r="D2" s="155" t="s">
        <v>263</v>
      </c>
      <c r="E2" s="155" t="s">
        <v>210</v>
      </c>
      <c r="F2" s="155" t="s">
        <v>263</v>
      </c>
      <c r="G2" s="155" t="s">
        <v>210</v>
      </c>
      <c r="H2" s="155" t="s">
        <v>263</v>
      </c>
      <c r="I2" s="155" t="s">
        <v>210</v>
      </c>
      <c r="J2" s="155" t="s">
        <v>263</v>
      </c>
      <c r="K2" s="157" t="s">
        <v>210</v>
      </c>
    </row>
    <row r="3" spans="1:19" ht="30.75" customHeight="1" thickBot="1" x14ac:dyDescent="0.3">
      <c r="A3" s="160"/>
      <c r="B3" s="162"/>
      <c r="C3" s="156"/>
      <c r="D3" s="156"/>
      <c r="E3" s="156"/>
      <c r="F3" s="156"/>
      <c r="G3" s="156"/>
      <c r="H3" s="156"/>
      <c r="I3" s="156"/>
      <c r="J3" s="156"/>
      <c r="K3" s="158"/>
    </row>
    <row r="4" spans="1:19" ht="30" customHeight="1" x14ac:dyDescent="0.25">
      <c r="A4" s="76" t="s">
        <v>33</v>
      </c>
      <c r="B4" s="76" t="s">
        <v>232</v>
      </c>
      <c r="C4" s="76" t="s">
        <v>34</v>
      </c>
      <c r="D4" s="77"/>
      <c r="E4" s="77"/>
      <c r="F4" s="77"/>
      <c r="G4" s="77"/>
      <c r="H4" s="77"/>
      <c r="I4" s="77"/>
      <c r="J4" s="77"/>
      <c r="K4" s="77"/>
      <c r="M4" s="139" t="s">
        <v>265</v>
      </c>
      <c r="N4" s="140"/>
      <c r="O4" s="140"/>
      <c r="P4" s="140"/>
      <c r="Q4" s="140"/>
      <c r="R4" s="140"/>
      <c r="S4" s="141"/>
    </row>
    <row r="5" spans="1:19" x14ac:dyDescent="0.25">
      <c r="A5" s="67" t="s">
        <v>26</v>
      </c>
      <c r="B5" s="59" t="s">
        <v>222</v>
      </c>
      <c r="C5" s="59" t="s">
        <v>221</v>
      </c>
      <c r="D5" s="71"/>
      <c r="E5" s="69"/>
      <c r="F5" s="69"/>
      <c r="G5" s="69"/>
      <c r="H5" s="69"/>
      <c r="I5" s="69"/>
      <c r="J5" s="69"/>
      <c r="K5" s="69"/>
      <c r="M5" s="142"/>
      <c r="N5" s="143"/>
      <c r="O5" s="143"/>
      <c r="P5" s="143"/>
      <c r="Q5" s="143"/>
      <c r="R5" s="143"/>
      <c r="S5" s="144"/>
    </row>
    <row r="6" spans="1:19" ht="45" x14ac:dyDescent="0.25">
      <c r="A6" s="61" t="s">
        <v>32</v>
      </c>
      <c r="B6" s="61" t="s">
        <v>226</v>
      </c>
      <c r="C6" s="66" t="s">
        <v>41</v>
      </c>
      <c r="D6" s="64"/>
      <c r="E6" s="64"/>
      <c r="F6" s="64"/>
      <c r="G6" s="64"/>
      <c r="H6" s="64"/>
      <c r="I6" s="64"/>
      <c r="J6" s="64"/>
      <c r="K6" s="64"/>
      <c r="M6" s="142"/>
      <c r="N6" s="143"/>
      <c r="O6" s="143"/>
      <c r="P6" s="143"/>
      <c r="Q6" s="143"/>
      <c r="R6" s="143"/>
      <c r="S6" s="144"/>
    </row>
    <row r="7" spans="1:19" ht="30" x14ac:dyDescent="0.25">
      <c r="A7" s="60" t="s">
        <v>21</v>
      </c>
      <c r="B7" s="60" t="s">
        <v>27</v>
      </c>
      <c r="C7" s="67" t="s">
        <v>28</v>
      </c>
      <c r="D7" s="69"/>
      <c r="E7" s="69"/>
      <c r="F7" s="69"/>
      <c r="G7" s="69"/>
      <c r="H7" s="69"/>
      <c r="I7" s="69"/>
      <c r="J7" s="69"/>
      <c r="K7" s="69"/>
      <c r="M7" s="142"/>
      <c r="N7" s="143"/>
      <c r="O7" s="143"/>
      <c r="P7" s="143"/>
      <c r="Q7" s="143"/>
      <c r="R7" s="143"/>
      <c r="S7" s="144"/>
    </row>
    <row r="8" spans="1:19" ht="30.75" thickBot="1" x14ac:dyDescent="0.3">
      <c r="A8" s="66" t="s">
        <v>249</v>
      </c>
      <c r="B8" s="66" t="s">
        <v>226</v>
      </c>
      <c r="C8" s="66" t="s">
        <v>42</v>
      </c>
      <c r="D8" s="64"/>
      <c r="E8" s="64"/>
      <c r="F8" s="64"/>
      <c r="G8" s="64"/>
      <c r="H8" s="64"/>
      <c r="I8" s="64"/>
      <c r="J8" s="64"/>
      <c r="K8" s="64"/>
      <c r="M8" s="145"/>
      <c r="N8" s="146"/>
      <c r="O8" s="146"/>
      <c r="P8" s="146"/>
      <c r="Q8" s="146"/>
      <c r="R8" s="146"/>
      <c r="S8" s="147"/>
    </row>
    <row r="9" spans="1:19" ht="35.25" customHeight="1" x14ac:dyDescent="0.25">
      <c r="A9" s="68" t="s">
        <v>230</v>
      </c>
      <c r="B9" s="67" t="s">
        <v>232</v>
      </c>
      <c r="C9" s="68" t="s">
        <v>230</v>
      </c>
      <c r="D9" s="69"/>
      <c r="E9" s="69"/>
      <c r="F9" s="69"/>
      <c r="G9" s="69"/>
      <c r="H9" s="69"/>
      <c r="I9" s="69"/>
      <c r="J9" s="69"/>
      <c r="K9" s="69"/>
      <c r="M9" s="70"/>
      <c r="N9" s="70"/>
      <c r="O9" s="70"/>
      <c r="P9" s="70"/>
      <c r="Q9" s="70"/>
      <c r="R9" s="70"/>
      <c r="S9" s="70"/>
    </row>
    <row r="10" spans="1:19" ht="30" x14ac:dyDescent="0.25">
      <c r="A10" s="61" t="s">
        <v>30</v>
      </c>
      <c r="B10" s="66" t="s">
        <v>226</v>
      </c>
      <c r="C10" s="66" t="s">
        <v>31</v>
      </c>
      <c r="D10" s="64"/>
      <c r="E10" s="64"/>
      <c r="F10" s="64"/>
      <c r="G10" s="64"/>
      <c r="H10" s="64"/>
      <c r="I10" s="64"/>
      <c r="J10" s="64"/>
      <c r="K10" s="64"/>
      <c r="M10" s="70"/>
      <c r="N10" s="70"/>
      <c r="O10" s="70"/>
      <c r="P10" s="70"/>
      <c r="Q10" s="70"/>
      <c r="R10" s="70"/>
      <c r="S10" s="70"/>
    </row>
    <row r="11" spans="1:19" ht="30" x14ac:dyDescent="0.25">
      <c r="A11" s="67" t="s">
        <v>250</v>
      </c>
      <c r="B11" s="67" t="s">
        <v>251</v>
      </c>
      <c r="C11" s="67" t="s">
        <v>250</v>
      </c>
      <c r="D11" s="69"/>
      <c r="E11" s="69"/>
      <c r="F11" s="69"/>
      <c r="G11" s="69"/>
      <c r="H11" s="69"/>
      <c r="I11" s="69"/>
      <c r="J11" s="69"/>
      <c r="K11" s="69"/>
      <c r="M11" s="70"/>
      <c r="N11" s="70"/>
      <c r="O11" s="70"/>
      <c r="P11" s="70"/>
      <c r="Q11" s="70"/>
      <c r="R11" s="70"/>
      <c r="S11" s="70"/>
    </row>
    <row r="12" spans="1:19" ht="30" x14ac:dyDescent="0.25">
      <c r="A12" s="66" t="s">
        <v>242</v>
      </c>
      <c r="B12" s="61" t="s">
        <v>224</v>
      </c>
      <c r="C12" s="66" t="s">
        <v>223</v>
      </c>
      <c r="D12" s="64"/>
      <c r="E12" s="64"/>
      <c r="F12" s="64"/>
      <c r="G12" s="64"/>
      <c r="H12" s="64"/>
      <c r="I12" s="64"/>
      <c r="J12" s="64"/>
      <c r="K12" s="64"/>
      <c r="M12" s="70"/>
      <c r="N12" s="70"/>
      <c r="O12" s="70"/>
      <c r="P12" s="70"/>
      <c r="Q12" s="70"/>
      <c r="R12" s="70"/>
      <c r="S12" s="70"/>
    </row>
    <row r="13" spans="1:19" ht="30" x14ac:dyDescent="0.25">
      <c r="A13" s="60" t="s">
        <v>243</v>
      </c>
      <c r="B13" s="60" t="s">
        <v>238</v>
      </c>
      <c r="C13" s="60" t="s">
        <v>237</v>
      </c>
      <c r="D13" s="69"/>
      <c r="E13" s="69"/>
      <c r="F13" s="69"/>
      <c r="G13" s="69"/>
      <c r="H13" s="69"/>
      <c r="I13" s="69"/>
      <c r="J13" s="69"/>
      <c r="K13" s="69"/>
      <c r="M13" s="70"/>
      <c r="N13" s="70"/>
      <c r="O13" s="70"/>
      <c r="P13" s="70"/>
      <c r="Q13" s="70"/>
      <c r="R13" s="70"/>
      <c r="S13" s="70"/>
    </row>
    <row r="14" spans="1:19" x14ac:dyDescent="0.25">
      <c r="A14" s="61" t="s">
        <v>235</v>
      </c>
      <c r="B14" s="61" t="s">
        <v>236</v>
      </c>
      <c r="C14" s="61" t="s">
        <v>235</v>
      </c>
      <c r="D14" s="72"/>
      <c r="E14" s="64"/>
      <c r="F14" s="64"/>
      <c r="G14" s="64"/>
      <c r="H14" s="65"/>
      <c r="I14" s="65"/>
      <c r="J14" s="65"/>
      <c r="K14" s="65"/>
      <c r="M14" s="70"/>
      <c r="N14" s="70"/>
      <c r="O14" s="70"/>
      <c r="P14" s="70"/>
      <c r="Q14" s="70"/>
      <c r="R14" s="70"/>
      <c r="S14" s="70"/>
    </row>
    <row r="15" spans="1:19" ht="30" x14ac:dyDescent="0.25">
      <c r="A15" s="60" t="s">
        <v>244</v>
      </c>
      <c r="B15" s="60" t="s">
        <v>226</v>
      </c>
      <c r="C15" s="60" t="s">
        <v>29</v>
      </c>
      <c r="D15" s="69"/>
      <c r="E15" s="69"/>
      <c r="F15" s="69"/>
      <c r="G15" s="69"/>
      <c r="H15" s="69"/>
      <c r="I15" s="69"/>
      <c r="J15" s="69"/>
      <c r="K15" s="69"/>
      <c r="M15" s="70"/>
      <c r="N15" s="70"/>
      <c r="O15" s="70"/>
      <c r="P15" s="70"/>
      <c r="Q15" s="70"/>
      <c r="R15" s="70"/>
      <c r="S15" s="70"/>
    </row>
    <row r="16" spans="1:19" ht="15" customHeight="1" x14ac:dyDescent="0.25">
      <c r="A16" s="154" t="s">
        <v>245</v>
      </c>
      <c r="B16" s="61" t="s">
        <v>240</v>
      </c>
      <c r="C16" s="154" t="s">
        <v>239</v>
      </c>
      <c r="D16" s="65"/>
      <c r="E16" s="64"/>
      <c r="F16" s="64"/>
      <c r="G16" s="64"/>
      <c r="H16" s="65"/>
      <c r="I16" s="65"/>
      <c r="J16" s="65"/>
      <c r="K16" s="65"/>
      <c r="M16" s="70"/>
      <c r="N16" s="70"/>
      <c r="O16" s="70"/>
      <c r="P16" s="70"/>
      <c r="Q16" s="70"/>
      <c r="R16" s="70"/>
      <c r="S16" s="70"/>
    </row>
    <row r="17" spans="1:19" x14ac:dyDescent="0.25">
      <c r="A17" s="154"/>
      <c r="B17" s="61" t="s">
        <v>241</v>
      </c>
      <c r="C17" s="154"/>
      <c r="D17" s="65"/>
      <c r="E17" s="64"/>
      <c r="F17" s="64"/>
      <c r="G17" s="64"/>
      <c r="H17" s="65"/>
      <c r="I17" s="65"/>
      <c r="J17" s="65"/>
      <c r="K17" s="65"/>
      <c r="M17" s="70"/>
      <c r="N17" s="70"/>
      <c r="O17" s="70"/>
      <c r="P17" s="70"/>
      <c r="Q17" s="70"/>
      <c r="R17" s="70"/>
      <c r="S17" s="70"/>
    </row>
    <row r="18" spans="1:19" ht="30" x14ac:dyDescent="0.25">
      <c r="A18" s="60" t="s">
        <v>246</v>
      </c>
      <c r="B18" s="60" t="s">
        <v>226</v>
      </c>
      <c r="C18" s="60" t="s">
        <v>225</v>
      </c>
      <c r="D18" s="73"/>
      <c r="E18" s="69"/>
      <c r="F18" s="69"/>
      <c r="G18" s="69"/>
      <c r="H18" s="69"/>
      <c r="I18" s="69"/>
      <c r="J18" s="69"/>
      <c r="K18" s="69"/>
      <c r="M18" s="70"/>
      <c r="N18" s="70"/>
      <c r="O18" s="70"/>
      <c r="P18" s="70"/>
      <c r="Q18" s="70"/>
      <c r="R18" s="70"/>
      <c r="S18" s="70"/>
    </row>
    <row r="19" spans="1:19" x14ac:dyDescent="0.25">
      <c r="A19" s="61" t="s">
        <v>227</v>
      </c>
      <c r="B19" s="61" t="s">
        <v>228</v>
      </c>
      <c r="C19" s="61" t="s">
        <v>227</v>
      </c>
      <c r="D19" s="72"/>
      <c r="E19" s="64"/>
      <c r="F19" s="64"/>
      <c r="G19" s="64"/>
      <c r="H19" s="65"/>
      <c r="I19" s="65"/>
      <c r="J19" s="65"/>
      <c r="K19" s="65"/>
    </row>
    <row r="20" spans="1:19" x14ac:dyDescent="0.25">
      <c r="A20" s="60" t="s">
        <v>231</v>
      </c>
      <c r="B20" s="60" t="s">
        <v>232</v>
      </c>
      <c r="C20" s="60" t="s">
        <v>231</v>
      </c>
      <c r="D20" s="74"/>
      <c r="E20" s="69"/>
      <c r="F20" s="69"/>
      <c r="G20" s="69"/>
      <c r="H20" s="75"/>
      <c r="I20" s="75"/>
      <c r="J20" s="75"/>
      <c r="K20" s="75"/>
    </row>
    <row r="21" spans="1:19" x14ac:dyDescent="0.25">
      <c r="A21" s="61" t="s">
        <v>233</v>
      </c>
      <c r="B21" s="61" t="s">
        <v>229</v>
      </c>
      <c r="C21" s="61" t="s">
        <v>233</v>
      </c>
      <c r="D21" s="72"/>
      <c r="E21" s="64"/>
      <c r="F21" s="64"/>
      <c r="G21" s="64"/>
      <c r="H21" s="65"/>
      <c r="I21" s="65"/>
      <c r="J21" s="65"/>
      <c r="K21" s="65"/>
    </row>
    <row r="22" spans="1:19" ht="30" x14ac:dyDescent="0.25">
      <c r="A22" s="149" t="s">
        <v>247</v>
      </c>
      <c r="B22" s="59" t="s">
        <v>252</v>
      </c>
      <c r="C22" s="149" t="s">
        <v>234</v>
      </c>
      <c r="D22" s="150"/>
      <c r="E22" s="148"/>
      <c r="F22" s="148"/>
      <c r="G22" s="148"/>
      <c r="H22" s="148"/>
      <c r="I22" s="148"/>
      <c r="J22" s="148"/>
      <c r="K22" s="148"/>
    </row>
    <row r="23" spans="1:19" ht="30" x14ac:dyDescent="0.25">
      <c r="A23" s="149"/>
      <c r="B23" s="60" t="s">
        <v>253</v>
      </c>
      <c r="C23" s="149"/>
      <c r="D23" s="150"/>
      <c r="E23" s="148"/>
      <c r="F23" s="148"/>
      <c r="G23" s="148"/>
      <c r="H23" s="148"/>
      <c r="I23" s="148"/>
      <c r="J23" s="148"/>
      <c r="K23" s="148"/>
    </row>
    <row r="24" spans="1:19" x14ac:dyDescent="0.25">
      <c r="A24" s="149"/>
      <c r="B24" s="60" t="s">
        <v>254</v>
      </c>
      <c r="C24" s="149"/>
      <c r="D24" s="150"/>
      <c r="E24" s="148"/>
      <c r="F24" s="148"/>
      <c r="G24" s="148"/>
      <c r="H24" s="148"/>
      <c r="I24" s="148"/>
      <c r="J24" s="148"/>
      <c r="K24" s="148"/>
    </row>
    <row r="25" spans="1:19" x14ac:dyDescent="0.25">
      <c r="A25" s="61" t="s">
        <v>235</v>
      </c>
      <c r="B25" s="61" t="s">
        <v>236</v>
      </c>
      <c r="C25" s="61" t="s">
        <v>235</v>
      </c>
      <c r="D25" s="72"/>
      <c r="E25" s="64"/>
      <c r="F25" s="64"/>
      <c r="G25" s="64"/>
      <c r="H25" s="65"/>
      <c r="I25" s="65"/>
      <c r="J25" s="65"/>
      <c r="K25" s="65"/>
    </row>
    <row r="26" spans="1:19" ht="30" x14ac:dyDescent="0.25">
      <c r="A26" s="60" t="s">
        <v>257</v>
      </c>
      <c r="B26" s="60" t="s">
        <v>255</v>
      </c>
      <c r="C26" s="60" t="s">
        <v>256</v>
      </c>
      <c r="D26" s="73"/>
      <c r="E26" s="69"/>
      <c r="F26" s="69"/>
      <c r="G26" s="69"/>
      <c r="H26" s="69"/>
      <c r="I26" s="69"/>
      <c r="J26" s="69"/>
      <c r="K26" s="69"/>
    </row>
  </sheetData>
  <mergeCells count="26">
    <mergeCell ref="A1:C1"/>
    <mergeCell ref="D1:K1"/>
    <mergeCell ref="A16:A17"/>
    <mergeCell ref="C16:C17"/>
    <mergeCell ref="G2:G3"/>
    <mergeCell ref="H2:H3"/>
    <mergeCell ref="K2:K3"/>
    <mergeCell ref="J2:J3"/>
    <mergeCell ref="I2:I3"/>
    <mergeCell ref="F2:F3"/>
    <mergeCell ref="E2:E3"/>
    <mergeCell ref="A2:A3"/>
    <mergeCell ref="B2:B3"/>
    <mergeCell ref="C2:C3"/>
    <mergeCell ref="D2:D3"/>
    <mergeCell ref="A22:A24"/>
    <mergeCell ref="C22:C24"/>
    <mergeCell ref="D22:D24"/>
    <mergeCell ref="E22:E24"/>
    <mergeCell ref="F22:F24"/>
    <mergeCell ref="M4:S8"/>
    <mergeCell ref="G22:G24"/>
    <mergeCell ref="H22:H24"/>
    <mergeCell ref="I22:I24"/>
    <mergeCell ref="J22:J24"/>
    <mergeCell ref="K22:K24"/>
  </mergeCells>
  <pageMargins left="0" right="0" top="0" bottom="0" header="0" footer="0"/>
  <pageSetup paperSize="5"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96"/>
  <sheetViews>
    <sheetView zoomScale="92" zoomScaleNormal="92" workbookViewId="0">
      <selection sqref="A1:I1"/>
    </sheetView>
  </sheetViews>
  <sheetFormatPr defaultColWidth="6.7109375" defaultRowHeight="12.75" x14ac:dyDescent="0.2"/>
  <cols>
    <col min="1" max="3" width="18.7109375" style="9" customWidth="1"/>
    <col min="4" max="4" width="31.28515625" style="9" customWidth="1"/>
    <col min="5" max="5" width="18.7109375" style="9" customWidth="1"/>
    <col min="6" max="6" width="22.42578125" style="79" bestFit="1" customWidth="1"/>
    <col min="7" max="7" width="53.7109375" style="9" bestFit="1" customWidth="1"/>
    <col min="8" max="8" width="18.7109375" style="9" customWidth="1"/>
    <col min="9" max="10" width="18.7109375" style="13" customWidth="1"/>
    <col min="11" max="16384" width="6.7109375" style="9"/>
  </cols>
  <sheetData>
    <row r="1" spans="1:10" ht="16.5" customHeight="1" x14ac:dyDescent="0.2">
      <c r="A1" s="164" t="s">
        <v>314</v>
      </c>
      <c r="B1" s="164"/>
      <c r="C1" s="164"/>
      <c r="D1" s="164"/>
      <c r="E1" s="164"/>
      <c r="F1" s="164"/>
      <c r="G1" s="164"/>
      <c r="H1" s="164"/>
      <c r="I1" s="164"/>
      <c r="J1" s="85"/>
    </row>
    <row r="2" spans="1:10" x14ac:dyDescent="0.2">
      <c r="A2" s="163" t="s">
        <v>0</v>
      </c>
      <c r="B2" s="163"/>
      <c r="C2" s="163"/>
      <c r="D2" s="163"/>
      <c r="E2" s="163"/>
      <c r="F2" s="163"/>
      <c r="G2" s="163"/>
      <c r="H2" s="163"/>
      <c r="I2" s="163"/>
      <c r="J2" s="84"/>
    </row>
    <row r="3" spans="1:10" ht="15.75" customHeight="1" x14ac:dyDescent="0.2">
      <c r="A3" s="22" t="s">
        <v>200</v>
      </c>
      <c r="B3" s="22" t="s">
        <v>13</v>
      </c>
      <c r="C3" s="22" t="s">
        <v>46</v>
      </c>
      <c r="D3" s="22" t="s">
        <v>14</v>
      </c>
      <c r="E3" s="10" t="s">
        <v>35</v>
      </c>
      <c r="F3" s="78" t="s">
        <v>36</v>
      </c>
      <c r="G3" s="10" t="s">
        <v>37</v>
      </c>
      <c r="H3" s="21" t="s">
        <v>48</v>
      </c>
      <c r="I3" s="21" t="s">
        <v>45</v>
      </c>
      <c r="J3" s="86" t="s">
        <v>318</v>
      </c>
    </row>
    <row r="4" spans="1:10" ht="14.45" customHeight="1" x14ac:dyDescent="0.2">
      <c r="A4" s="11" t="s">
        <v>203</v>
      </c>
      <c r="B4" s="11" t="s">
        <v>76</v>
      </c>
      <c r="C4" s="9" t="s">
        <v>51</v>
      </c>
      <c r="D4" s="9" t="s">
        <v>55</v>
      </c>
      <c r="E4" s="12" t="s">
        <v>20</v>
      </c>
      <c r="F4" s="80" t="s">
        <v>70</v>
      </c>
      <c r="G4" s="9" t="s">
        <v>294</v>
      </c>
      <c r="H4" s="12" t="s">
        <v>19</v>
      </c>
      <c r="I4" s="13">
        <v>0.84</v>
      </c>
      <c r="J4" s="87" t="s">
        <v>319</v>
      </c>
    </row>
    <row r="5" spans="1:10" ht="14.45" customHeight="1" x14ac:dyDescent="0.2">
      <c r="A5" s="11" t="s">
        <v>203</v>
      </c>
      <c r="B5" s="11" t="s">
        <v>76</v>
      </c>
      <c r="C5" s="9" t="s">
        <v>51</v>
      </c>
      <c r="D5" s="9" t="s">
        <v>55</v>
      </c>
      <c r="E5" s="12" t="s">
        <v>20</v>
      </c>
      <c r="F5" s="80" t="s">
        <v>70</v>
      </c>
      <c r="G5" s="9" t="s">
        <v>295</v>
      </c>
      <c r="H5" s="12" t="s">
        <v>19</v>
      </c>
      <c r="I5" s="13">
        <v>481.84</v>
      </c>
      <c r="J5" s="87" t="s">
        <v>319</v>
      </c>
    </row>
    <row r="6" spans="1:10" ht="14.45" customHeight="1" x14ac:dyDescent="0.2">
      <c r="A6" s="11" t="s">
        <v>203</v>
      </c>
      <c r="B6" s="11" t="s">
        <v>76</v>
      </c>
      <c r="C6" s="9" t="s">
        <v>51</v>
      </c>
      <c r="D6" s="9" t="s">
        <v>55</v>
      </c>
      <c r="E6" s="12" t="s">
        <v>8</v>
      </c>
      <c r="F6" s="80" t="s">
        <v>12</v>
      </c>
      <c r="G6" s="9" t="s">
        <v>283</v>
      </c>
      <c r="H6" s="12" t="s">
        <v>19</v>
      </c>
      <c r="I6" s="13">
        <v>32.6</v>
      </c>
      <c r="J6" s="87" t="s">
        <v>319</v>
      </c>
    </row>
    <row r="7" spans="1:10" ht="14.45" customHeight="1" x14ac:dyDescent="0.2">
      <c r="A7" s="11" t="s">
        <v>203</v>
      </c>
      <c r="B7" s="11" t="s">
        <v>76</v>
      </c>
      <c r="C7" s="9" t="s">
        <v>51</v>
      </c>
      <c r="D7" s="9" t="s">
        <v>55</v>
      </c>
      <c r="E7" s="12" t="s">
        <v>8</v>
      </c>
      <c r="F7" s="12" t="s">
        <v>67</v>
      </c>
      <c r="G7" s="9" t="s">
        <v>286</v>
      </c>
      <c r="H7" s="12" t="s">
        <v>19</v>
      </c>
      <c r="I7" s="13">
        <v>21.89</v>
      </c>
      <c r="J7" s="87" t="s">
        <v>319</v>
      </c>
    </row>
    <row r="8" spans="1:10" ht="14.45" customHeight="1" x14ac:dyDescent="0.2">
      <c r="A8" s="11" t="s">
        <v>203</v>
      </c>
      <c r="B8" s="11" t="s">
        <v>76</v>
      </c>
      <c r="C8" s="9" t="s">
        <v>51</v>
      </c>
      <c r="D8" s="9" t="s">
        <v>55</v>
      </c>
      <c r="E8" s="12" t="s">
        <v>8</v>
      </c>
      <c r="F8" s="12" t="s">
        <v>95</v>
      </c>
      <c r="G8" s="9" t="s">
        <v>268</v>
      </c>
      <c r="H8" s="12" t="s">
        <v>19</v>
      </c>
      <c r="I8" s="13">
        <v>4.1100000000000003</v>
      </c>
      <c r="J8" s="87" t="s">
        <v>319</v>
      </c>
    </row>
    <row r="9" spans="1:10" ht="14.45" customHeight="1" x14ac:dyDescent="0.2">
      <c r="A9" s="11" t="s">
        <v>203</v>
      </c>
      <c r="B9" s="11" t="s">
        <v>76</v>
      </c>
      <c r="C9" s="9" t="s">
        <v>51</v>
      </c>
      <c r="D9" s="9" t="s">
        <v>55</v>
      </c>
      <c r="E9" s="12" t="s">
        <v>8</v>
      </c>
      <c r="F9" s="12" t="s">
        <v>95</v>
      </c>
      <c r="G9" s="9" t="s">
        <v>266</v>
      </c>
      <c r="H9" s="12" t="s">
        <v>19</v>
      </c>
      <c r="I9" s="13">
        <v>2803.0400000000009</v>
      </c>
      <c r="J9" s="87" t="s">
        <v>319</v>
      </c>
    </row>
    <row r="10" spans="1:10" ht="14.45" customHeight="1" x14ac:dyDescent="0.2">
      <c r="A10" s="11" t="s">
        <v>203</v>
      </c>
      <c r="B10" s="11" t="s">
        <v>76</v>
      </c>
      <c r="C10" s="9" t="s">
        <v>51</v>
      </c>
      <c r="D10" s="9" t="s">
        <v>55</v>
      </c>
      <c r="E10" s="12" t="s">
        <v>8</v>
      </c>
      <c r="F10" s="12" t="s">
        <v>75</v>
      </c>
      <c r="G10" s="9" t="s">
        <v>287</v>
      </c>
      <c r="H10" s="12" t="s">
        <v>19</v>
      </c>
      <c r="I10" s="13">
        <v>364.63</v>
      </c>
      <c r="J10" s="87" t="s">
        <v>319</v>
      </c>
    </row>
    <row r="11" spans="1:10" ht="14.45" customHeight="1" x14ac:dyDescent="0.2">
      <c r="A11" s="11" t="s">
        <v>203</v>
      </c>
      <c r="B11" s="11" t="s">
        <v>76</v>
      </c>
      <c r="C11" s="9" t="s">
        <v>51</v>
      </c>
      <c r="D11" s="9" t="s">
        <v>55</v>
      </c>
      <c r="E11" s="12" t="s">
        <v>8</v>
      </c>
      <c r="F11" s="80" t="s">
        <v>22</v>
      </c>
      <c r="G11" s="9" t="s">
        <v>301</v>
      </c>
      <c r="H11" s="12" t="s">
        <v>19</v>
      </c>
      <c r="I11" s="13">
        <v>53.83</v>
      </c>
      <c r="J11" s="87" t="s">
        <v>319</v>
      </c>
    </row>
    <row r="12" spans="1:10" ht="14.45" customHeight="1" x14ac:dyDescent="0.2">
      <c r="A12" s="11" t="s">
        <v>203</v>
      </c>
      <c r="B12" s="11" t="s">
        <v>76</v>
      </c>
      <c r="C12" s="9" t="s">
        <v>51</v>
      </c>
      <c r="D12" s="9" t="s">
        <v>55</v>
      </c>
      <c r="E12" s="12" t="s">
        <v>18</v>
      </c>
      <c r="F12" s="80" t="s">
        <v>16</v>
      </c>
      <c r="G12" s="9" t="s">
        <v>273</v>
      </c>
      <c r="H12" s="12" t="s">
        <v>19</v>
      </c>
      <c r="I12" s="13">
        <v>1.79</v>
      </c>
      <c r="J12" s="87" t="s">
        <v>319</v>
      </c>
    </row>
    <row r="13" spans="1:10" ht="14.45" customHeight="1" x14ac:dyDescent="0.2">
      <c r="A13" s="11" t="s">
        <v>203</v>
      </c>
      <c r="B13" s="11" t="s">
        <v>76</v>
      </c>
      <c r="C13" s="9" t="s">
        <v>51</v>
      </c>
      <c r="D13" s="9" t="s">
        <v>55</v>
      </c>
      <c r="E13" s="12" t="s">
        <v>18</v>
      </c>
      <c r="F13" s="80" t="s">
        <v>16</v>
      </c>
      <c r="G13" s="9" t="s">
        <v>280</v>
      </c>
      <c r="H13" s="12" t="s">
        <v>19</v>
      </c>
      <c r="I13" s="13">
        <v>3.4200000000000004</v>
      </c>
      <c r="J13" s="87" t="s">
        <v>319</v>
      </c>
    </row>
    <row r="14" spans="1:10" ht="14.45" customHeight="1" x14ac:dyDescent="0.2">
      <c r="A14" s="11" t="s">
        <v>203</v>
      </c>
      <c r="B14" s="11" t="s">
        <v>76</v>
      </c>
      <c r="C14" s="9" t="s">
        <v>51</v>
      </c>
      <c r="D14" s="9" t="s">
        <v>55</v>
      </c>
      <c r="E14" s="12" t="s">
        <v>18</v>
      </c>
      <c r="F14" s="80" t="s">
        <v>16</v>
      </c>
      <c r="G14" s="9" t="s">
        <v>276</v>
      </c>
      <c r="H14" s="12" t="s">
        <v>19</v>
      </c>
      <c r="I14" s="13">
        <v>9.370000000000001</v>
      </c>
      <c r="J14" s="87" t="s">
        <v>319</v>
      </c>
    </row>
    <row r="15" spans="1:10" ht="14.45" customHeight="1" x14ac:dyDescent="0.2">
      <c r="A15" s="11" t="s">
        <v>203</v>
      </c>
      <c r="B15" s="11" t="s">
        <v>76</v>
      </c>
      <c r="C15" s="9" t="s">
        <v>51</v>
      </c>
      <c r="D15" s="9" t="s">
        <v>55</v>
      </c>
      <c r="E15" s="12" t="s">
        <v>18</v>
      </c>
      <c r="F15" s="80" t="s">
        <v>16</v>
      </c>
      <c r="G15" s="9" t="s">
        <v>278</v>
      </c>
      <c r="H15" s="12" t="s">
        <v>19</v>
      </c>
      <c r="I15" s="13">
        <v>9.5</v>
      </c>
      <c r="J15" s="87" t="s">
        <v>319</v>
      </c>
    </row>
    <row r="16" spans="1:10" ht="14.45" customHeight="1" x14ac:dyDescent="0.2">
      <c r="A16" s="11" t="s">
        <v>203</v>
      </c>
      <c r="B16" s="11" t="s">
        <v>76</v>
      </c>
      <c r="C16" s="9" t="s">
        <v>51</v>
      </c>
      <c r="D16" s="9" t="s">
        <v>55</v>
      </c>
      <c r="E16" s="12" t="s">
        <v>18</v>
      </c>
      <c r="F16" s="80" t="s">
        <v>16</v>
      </c>
      <c r="G16" s="9" t="s">
        <v>274</v>
      </c>
      <c r="H16" s="12" t="s">
        <v>19</v>
      </c>
      <c r="I16" s="13">
        <v>17.529999999999998</v>
      </c>
      <c r="J16" s="87" t="s">
        <v>319</v>
      </c>
    </row>
    <row r="17" spans="1:10" ht="14.45" customHeight="1" x14ac:dyDescent="0.2">
      <c r="A17" s="11" t="s">
        <v>203</v>
      </c>
      <c r="B17" s="11" t="s">
        <v>76</v>
      </c>
      <c r="C17" s="9" t="s">
        <v>51</v>
      </c>
      <c r="D17" s="9" t="s">
        <v>55</v>
      </c>
      <c r="E17" s="12" t="s">
        <v>18</v>
      </c>
      <c r="F17" s="80" t="s">
        <v>16</v>
      </c>
      <c r="G17" s="9" t="s">
        <v>279</v>
      </c>
      <c r="H17" s="12" t="s">
        <v>19</v>
      </c>
      <c r="I17" s="13">
        <v>50.26</v>
      </c>
      <c r="J17" s="87" t="s">
        <v>319</v>
      </c>
    </row>
    <row r="18" spans="1:10" ht="14.45" customHeight="1" x14ac:dyDescent="0.2">
      <c r="A18" s="11" t="s">
        <v>203</v>
      </c>
      <c r="B18" s="11" t="s">
        <v>76</v>
      </c>
      <c r="C18" s="9" t="s">
        <v>51</v>
      </c>
      <c r="D18" s="9" t="s">
        <v>55</v>
      </c>
      <c r="E18" s="12" t="s">
        <v>18</v>
      </c>
      <c r="F18" s="80" t="s">
        <v>16</v>
      </c>
      <c r="G18" s="9" t="s">
        <v>281</v>
      </c>
      <c r="H18" s="12" t="s">
        <v>19</v>
      </c>
      <c r="I18" s="13">
        <v>79.319999999999993</v>
      </c>
      <c r="J18" s="87" t="s">
        <v>319</v>
      </c>
    </row>
    <row r="19" spans="1:10" ht="13.9" customHeight="1" x14ac:dyDescent="0.2">
      <c r="A19" s="11" t="s">
        <v>203</v>
      </c>
      <c r="B19" s="11" t="s">
        <v>76</v>
      </c>
      <c r="C19" s="9" t="s">
        <v>51</v>
      </c>
      <c r="D19" s="9" t="s">
        <v>55</v>
      </c>
      <c r="E19" s="12" t="s">
        <v>18</v>
      </c>
      <c r="F19" s="80" t="s">
        <v>16</v>
      </c>
      <c r="G19" s="9" t="s">
        <v>282</v>
      </c>
      <c r="H19" s="12" t="s">
        <v>19</v>
      </c>
      <c r="I19" s="13">
        <v>97.139999999999986</v>
      </c>
      <c r="J19" s="87" t="s">
        <v>319</v>
      </c>
    </row>
    <row r="20" spans="1:10" ht="13.9" customHeight="1" x14ac:dyDescent="0.2">
      <c r="A20" s="11" t="s">
        <v>203</v>
      </c>
      <c r="B20" s="11" t="s">
        <v>76</v>
      </c>
      <c r="C20" s="9" t="s">
        <v>51</v>
      </c>
      <c r="D20" s="9" t="s">
        <v>55</v>
      </c>
      <c r="E20" s="12" t="s">
        <v>18</v>
      </c>
      <c r="F20" s="80" t="s">
        <v>16</v>
      </c>
      <c r="G20" s="9" t="s">
        <v>275</v>
      </c>
      <c r="H20" s="12" t="s">
        <v>19</v>
      </c>
      <c r="I20" s="13">
        <v>214.69000000000003</v>
      </c>
      <c r="J20" s="87" t="s">
        <v>319</v>
      </c>
    </row>
    <row r="21" spans="1:10" ht="14.45" customHeight="1" x14ac:dyDescent="0.2">
      <c r="A21" s="11" t="s">
        <v>203</v>
      </c>
      <c r="B21" s="11" t="s">
        <v>76</v>
      </c>
      <c r="C21" s="9" t="s">
        <v>51</v>
      </c>
      <c r="D21" s="9" t="s">
        <v>55</v>
      </c>
      <c r="E21" s="12" t="s">
        <v>18</v>
      </c>
      <c r="F21" s="80" t="s">
        <v>16</v>
      </c>
      <c r="G21" s="9" t="s">
        <v>272</v>
      </c>
      <c r="H21" s="12" t="s">
        <v>19</v>
      </c>
      <c r="I21" s="13">
        <v>220.09</v>
      </c>
      <c r="J21" s="87" t="s">
        <v>319</v>
      </c>
    </row>
    <row r="22" spans="1:10" ht="14.45" customHeight="1" x14ac:dyDescent="0.2">
      <c r="A22" s="11" t="s">
        <v>203</v>
      </c>
      <c r="B22" s="11" t="s">
        <v>76</v>
      </c>
      <c r="C22" s="9" t="s">
        <v>51</v>
      </c>
      <c r="D22" s="9" t="s">
        <v>55</v>
      </c>
      <c r="E22" s="12" t="s">
        <v>18</v>
      </c>
      <c r="F22" s="79" t="s">
        <v>16</v>
      </c>
      <c r="G22" s="9" t="s">
        <v>277</v>
      </c>
      <c r="H22" s="12" t="s">
        <v>19</v>
      </c>
      <c r="I22" s="13">
        <v>1659.0500000000002</v>
      </c>
      <c r="J22" s="87" t="s">
        <v>319</v>
      </c>
    </row>
    <row r="23" spans="1:10" ht="14.45" customHeight="1" x14ac:dyDescent="0.2">
      <c r="A23" s="11" t="s">
        <v>203</v>
      </c>
      <c r="B23" s="11" t="s">
        <v>76</v>
      </c>
      <c r="C23" s="9" t="s">
        <v>51</v>
      </c>
      <c r="D23" s="9" t="s">
        <v>55</v>
      </c>
      <c r="E23" s="12" t="s">
        <v>18</v>
      </c>
      <c r="F23" s="79" t="s">
        <v>92</v>
      </c>
      <c r="G23" s="9" t="s">
        <v>305</v>
      </c>
      <c r="H23" s="12" t="s">
        <v>19</v>
      </c>
      <c r="I23" s="13">
        <v>5.62</v>
      </c>
      <c r="J23" s="87" t="s">
        <v>319</v>
      </c>
    </row>
    <row r="24" spans="1:10" ht="14.45" customHeight="1" x14ac:dyDescent="0.2">
      <c r="A24" s="11" t="s">
        <v>203</v>
      </c>
      <c r="B24" s="11" t="s">
        <v>76</v>
      </c>
      <c r="C24" s="9" t="s">
        <v>51</v>
      </c>
      <c r="D24" s="9" t="s">
        <v>55</v>
      </c>
      <c r="E24" s="12" t="s">
        <v>18</v>
      </c>
      <c r="F24" s="79" t="s">
        <v>92</v>
      </c>
      <c r="G24" s="9" t="s">
        <v>284</v>
      </c>
      <c r="H24" s="12" t="s">
        <v>19</v>
      </c>
      <c r="I24" s="13">
        <v>27.07</v>
      </c>
      <c r="J24" s="87" t="s">
        <v>319</v>
      </c>
    </row>
    <row r="25" spans="1:10" ht="14.45" customHeight="1" x14ac:dyDescent="0.2">
      <c r="A25" s="11" t="s">
        <v>203</v>
      </c>
      <c r="B25" s="11" t="s">
        <v>76</v>
      </c>
      <c r="C25" s="9" t="s">
        <v>51</v>
      </c>
      <c r="D25" s="9" t="s">
        <v>55</v>
      </c>
      <c r="E25" s="12" t="s">
        <v>18</v>
      </c>
      <c r="F25" s="79" t="s">
        <v>98</v>
      </c>
      <c r="G25" s="9" t="s">
        <v>285</v>
      </c>
      <c r="H25" s="12" t="s">
        <v>19</v>
      </c>
      <c r="I25" s="13">
        <v>882.28</v>
      </c>
      <c r="J25" s="87" t="s">
        <v>319</v>
      </c>
    </row>
    <row r="26" spans="1:10" ht="14.45" customHeight="1" x14ac:dyDescent="0.2">
      <c r="A26" s="11" t="s">
        <v>203</v>
      </c>
      <c r="B26" s="11" t="s">
        <v>76</v>
      </c>
      <c r="C26" s="9" t="s">
        <v>51</v>
      </c>
      <c r="D26" s="9" t="s">
        <v>55</v>
      </c>
      <c r="E26" s="12" t="s">
        <v>18</v>
      </c>
      <c r="F26" s="79" t="s">
        <v>15</v>
      </c>
      <c r="G26" s="9" t="s">
        <v>288</v>
      </c>
      <c r="H26" s="12" t="s">
        <v>19</v>
      </c>
      <c r="I26" s="13">
        <v>30.98</v>
      </c>
      <c r="J26" s="87" t="s">
        <v>319</v>
      </c>
    </row>
    <row r="27" spans="1:10" ht="14.45" customHeight="1" x14ac:dyDescent="0.2">
      <c r="A27" s="11" t="s">
        <v>203</v>
      </c>
      <c r="B27" s="11" t="s">
        <v>76</v>
      </c>
      <c r="C27" s="9" t="s">
        <v>51</v>
      </c>
      <c r="D27" s="9" t="s">
        <v>55</v>
      </c>
      <c r="E27" s="12" t="s">
        <v>18</v>
      </c>
      <c r="F27" s="79" t="s">
        <v>15</v>
      </c>
      <c r="G27" s="9" t="s">
        <v>290</v>
      </c>
      <c r="H27" s="12" t="s">
        <v>19</v>
      </c>
      <c r="I27" s="13">
        <v>48.22</v>
      </c>
      <c r="J27" s="87" t="s">
        <v>319</v>
      </c>
    </row>
    <row r="28" spans="1:10" ht="14.45" customHeight="1" x14ac:dyDescent="0.2">
      <c r="A28" s="11" t="s">
        <v>203</v>
      </c>
      <c r="B28" s="11" t="s">
        <v>76</v>
      </c>
      <c r="C28" s="9" t="s">
        <v>51</v>
      </c>
      <c r="D28" s="9" t="s">
        <v>55</v>
      </c>
      <c r="E28" s="12" t="s">
        <v>18</v>
      </c>
      <c r="F28" s="79" t="s">
        <v>15</v>
      </c>
      <c r="G28" s="9" t="s">
        <v>289</v>
      </c>
      <c r="H28" s="12" t="s">
        <v>19</v>
      </c>
      <c r="I28" s="13">
        <v>49.11</v>
      </c>
      <c r="J28" s="87" t="s">
        <v>319</v>
      </c>
    </row>
    <row r="29" spans="1:10" ht="14.45" customHeight="1" x14ac:dyDescent="0.2">
      <c r="A29" s="11" t="s">
        <v>203</v>
      </c>
      <c r="B29" s="11" t="s">
        <v>76</v>
      </c>
      <c r="C29" s="9" t="s">
        <v>51</v>
      </c>
      <c r="D29" s="9" t="s">
        <v>55</v>
      </c>
      <c r="E29" s="12" t="s">
        <v>18</v>
      </c>
      <c r="F29" s="79" t="s">
        <v>15</v>
      </c>
      <c r="G29" s="9" t="s">
        <v>292</v>
      </c>
      <c r="H29" s="12" t="s">
        <v>19</v>
      </c>
      <c r="I29" s="13">
        <v>745.2</v>
      </c>
      <c r="J29" s="87" t="s">
        <v>319</v>
      </c>
    </row>
    <row r="30" spans="1:10" ht="14.45" customHeight="1" x14ac:dyDescent="0.2">
      <c r="A30" s="11" t="s">
        <v>203</v>
      </c>
      <c r="B30" s="11" t="s">
        <v>76</v>
      </c>
      <c r="C30" s="9" t="s">
        <v>51</v>
      </c>
      <c r="D30" s="9" t="s">
        <v>55</v>
      </c>
      <c r="E30" s="12" t="s">
        <v>18</v>
      </c>
      <c r="F30" s="79" t="s">
        <v>15</v>
      </c>
      <c r="G30" s="9" t="s">
        <v>291</v>
      </c>
      <c r="H30" s="12" t="s">
        <v>19</v>
      </c>
      <c r="I30" s="13">
        <v>779.6400000000001</v>
      </c>
      <c r="J30" s="87" t="s">
        <v>319</v>
      </c>
    </row>
    <row r="31" spans="1:10" ht="14.45" customHeight="1" x14ac:dyDescent="0.2">
      <c r="A31" s="11" t="s">
        <v>203</v>
      </c>
      <c r="B31" s="11" t="s">
        <v>76</v>
      </c>
      <c r="C31" s="9" t="s">
        <v>51</v>
      </c>
      <c r="D31" s="9" t="s">
        <v>55</v>
      </c>
      <c r="E31" s="12" t="s">
        <v>18</v>
      </c>
      <c r="F31" s="79" t="s">
        <v>15</v>
      </c>
      <c r="G31" s="9" t="s">
        <v>293</v>
      </c>
      <c r="H31" s="12" t="s">
        <v>19</v>
      </c>
      <c r="I31" s="13">
        <v>2260.13</v>
      </c>
      <c r="J31" s="87" t="s">
        <v>319</v>
      </c>
    </row>
    <row r="32" spans="1:10" ht="14.45" customHeight="1" x14ac:dyDescent="0.2">
      <c r="A32" s="11" t="s">
        <v>203</v>
      </c>
      <c r="B32" s="11" t="s">
        <v>76</v>
      </c>
      <c r="C32" s="9" t="s">
        <v>51</v>
      </c>
      <c r="D32" s="9" t="s">
        <v>55</v>
      </c>
      <c r="E32" s="12" t="s">
        <v>18</v>
      </c>
      <c r="F32" s="79" t="s">
        <v>89</v>
      </c>
      <c r="G32" s="9" t="s">
        <v>296</v>
      </c>
      <c r="H32" s="12" t="s">
        <v>19</v>
      </c>
      <c r="I32" s="13">
        <v>12.62</v>
      </c>
      <c r="J32" s="87" t="s">
        <v>319</v>
      </c>
    </row>
    <row r="33" spans="1:10" ht="14.45" customHeight="1" x14ac:dyDescent="0.2">
      <c r="A33" s="11" t="s">
        <v>203</v>
      </c>
      <c r="B33" s="11" t="s">
        <v>76</v>
      </c>
      <c r="C33" s="9" t="s">
        <v>51</v>
      </c>
      <c r="D33" s="9" t="s">
        <v>55</v>
      </c>
      <c r="E33" s="12" t="s">
        <v>18</v>
      </c>
      <c r="F33" s="79" t="s">
        <v>17</v>
      </c>
      <c r="G33" s="9" t="s">
        <v>300</v>
      </c>
      <c r="H33" s="12" t="s">
        <v>19</v>
      </c>
      <c r="I33" s="13">
        <v>0.55999999999999994</v>
      </c>
      <c r="J33" s="87" t="s">
        <v>319</v>
      </c>
    </row>
    <row r="34" spans="1:10" ht="14.45" customHeight="1" x14ac:dyDescent="0.2">
      <c r="A34" s="11" t="s">
        <v>203</v>
      </c>
      <c r="B34" s="11" t="s">
        <v>76</v>
      </c>
      <c r="C34" s="9" t="s">
        <v>51</v>
      </c>
      <c r="D34" s="9" t="s">
        <v>55</v>
      </c>
      <c r="E34" s="12" t="s">
        <v>18</v>
      </c>
      <c r="F34" s="79" t="s">
        <v>17</v>
      </c>
      <c r="G34" s="9" t="s">
        <v>297</v>
      </c>
      <c r="H34" s="12" t="s">
        <v>19</v>
      </c>
      <c r="I34" s="13">
        <v>3.9799999999999995</v>
      </c>
      <c r="J34" s="87" t="s">
        <v>319</v>
      </c>
    </row>
    <row r="35" spans="1:10" ht="14.45" customHeight="1" x14ac:dyDescent="0.2">
      <c r="A35" s="11" t="s">
        <v>203</v>
      </c>
      <c r="B35" s="11" t="s">
        <v>76</v>
      </c>
      <c r="C35" s="9" t="s">
        <v>51</v>
      </c>
      <c r="D35" s="9" t="s">
        <v>55</v>
      </c>
      <c r="E35" s="12" t="s">
        <v>18</v>
      </c>
      <c r="F35" s="79" t="s">
        <v>17</v>
      </c>
      <c r="G35" s="9" t="s">
        <v>298</v>
      </c>
      <c r="H35" s="12" t="s">
        <v>19</v>
      </c>
      <c r="I35" s="13">
        <v>5.9700000000000006</v>
      </c>
      <c r="J35" s="87" t="s">
        <v>319</v>
      </c>
    </row>
    <row r="36" spans="1:10" ht="14.45" customHeight="1" x14ac:dyDescent="0.2">
      <c r="A36" s="11" t="s">
        <v>203</v>
      </c>
      <c r="B36" s="11" t="s">
        <v>76</v>
      </c>
      <c r="C36" s="9" t="s">
        <v>51</v>
      </c>
      <c r="D36" s="9" t="s">
        <v>55</v>
      </c>
      <c r="E36" s="12" t="s">
        <v>18</v>
      </c>
      <c r="F36" s="80" t="s">
        <v>17</v>
      </c>
      <c r="G36" s="9" t="s">
        <v>299</v>
      </c>
      <c r="H36" s="12" t="s">
        <v>19</v>
      </c>
      <c r="I36" s="13">
        <v>1241.4299999999998</v>
      </c>
      <c r="J36" s="87" t="s">
        <v>319</v>
      </c>
    </row>
    <row r="37" spans="1:10" ht="14.45" customHeight="1" x14ac:dyDescent="0.2">
      <c r="A37" s="11" t="s">
        <v>203</v>
      </c>
      <c r="B37" s="11" t="s">
        <v>76</v>
      </c>
      <c r="C37" s="9" t="s">
        <v>51</v>
      </c>
      <c r="D37" s="9" t="s">
        <v>62</v>
      </c>
      <c r="E37" s="12" t="s">
        <v>20</v>
      </c>
      <c r="F37" s="80" t="s">
        <v>70</v>
      </c>
      <c r="G37" s="9" t="s">
        <v>294</v>
      </c>
      <c r="H37" s="12" t="s">
        <v>19</v>
      </c>
      <c r="I37" s="13">
        <v>14.15</v>
      </c>
      <c r="J37" s="87" t="s">
        <v>319</v>
      </c>
    </row>
    <row r="38" spans="1:10" ht="14.45" customHeight="1" x14ac:dyDescent="0.2">
      <c r="A38" s="11" t="s">
        <v>203</v>
      </c>
      <c r="B38" s="11" t="s">
        <v>59</v>
      </c>
      <c r="C38" s="9" t="s">
        <v>51</v>
      </c>
      <c r="D38" s="9" t="s">
        <v>62</v>
      </c>
      <c r="E38" s="12" t="s">
        <v>20</v>
      </c>
      <c r="F38" s="80" t="s">
        <v>70</v>
      </c>
      <c r="G38" s="9" t="s">
        <v>294</v>
      </c>
      <c r="H38" s="12" t="s">
        <v>19</v>
      </c>
      <c r="I38" s="13">
        <v>15.040000000000001</v>
      </c>
      <c r="J38" s="87" t="s">
        <v>319</v>
      </c>
    </row>
    <row r="39" spans="1:10" ht="14.45" customHeight="1" x14ac:dyDescent="0.2">
      <c r="A39" s="11" t="s">
        <v>203</v>
      </c>
      <c r="B39" s="11" t="s">
        <v>59</v>
      </c>
      <c r="C39" s="9" t="s">
        <v>51</v>
      </c>
      <c r="D39" s="9" t="s">
        <v>62</v>
      </c>
      <c r="E39" s="12" t="s">
        <v>20</v>
      </c>
      <c r="F39" s="80" t="s">
        <v>70</v>
      </c>
      <c r="G39" s="9" t="s">
        <v>295</v>
      </c>
      <c r="H39" s="12" t="s">
        <v>19</v>
      </c>
      <c r="I39" s="13">
        <v>11637.039999999999</v>
      </c>
      <c r="J39" s="87" t="s">
        <v>319</v>
      </c>
    </row>
    <row r="40" spans="1:10" ht="14.45" customHeight="1" x14ac:dyDescent="0.2">
      <c r="A40" s="11" t="s">
        <v>203</v>
      </c>
      <c r="B40" s="11" t="s">
        <v>76</v>
      </c>
      <c r="C40" s="9" t="s">
        <v>51</v>
      </c>
      <c r="D40" s="9" t="s">
        <v>62</v>
      </c>
      <c r="E40" s="12" t="s">
        <v>20</v>
      </c>
      <c r="F40" s="80" t="s">
        <v>70</v>
      </c>
      <c r="G40" s="9" t="s">
        <v>295</v>
      </c>
      <c r="H40" s="12" t="s">
        <v>19</v>
      </c>
      <c r="I40" s="13">
        <v>30723.750000000004</v>
      </c>
      <c r="J40" s="87" t="s">
        <v>319</v>
      </c>
    </row>
    <row r="41" spans="1:10" ht="14.45" customHeight="1" x14ac:dyDescent="0.2">
      <c r="A41" s="11" t="s">
        <v>203</v>
      </c>
      <c r="B41" s="11" t="s">
        <v>76</v>
      </c>
      <c r="C41" s="9" t="s">
        <v>51</v>
      </c>
      <c r="D41" s="9" t="s">
        <v>62</v>
      </c>
      <c r="E41" s="12" t="s">
        <v>8</v>
      </c>
      <c r="F41" s="80" t="s">
        <v>12</v>
      </c>
      <c r="G41" s="9" t="s">
        <v>283</v>
      </c>
      <c r="H41" s="12" t="s">
        <v>19</v>
      </c>
      <c r="I41" s="13">
        <v>2205.94</v>
      </c>
      <c r="J41" s="87" t="s">
        <v>319</v>
      </c>
    </row>
    <row r="42" spans="1:10" ht="14.45" customHeight="1" x14ac:dyDescent="0.2">
      <c r="A42" s="11" t="s">
        <v>203</v>
      </c>
      <c r="B42" s="11" t="s">
        <v>59</v>
      </c>
      <c r="C42" s="9" t="s">
        <v>51</v>
      </c>
      <c r="D42" s="9" t="s">
        <v>62</v>
      </c>
      <c r="E42" s="12" t="s">
        <v>8</v>
      </c>
      <c r="F42" s="80" t="s">
        <v>12</v>
      </c>
      <c r="G42" s="9" t="s">
        <v>283</v>
      </c>
      <c r="H42" s="12" t="s">
        <v>19</v>
      </c>
      <c r="I42" s="13">
        <v>2396.0999999999995</v>
      </c>
      <c r="J42" s="87" t="s">
        <v>319</v>
      </c>
    </row>
    <row r="43" spans="1:10" ht="14.45" customHeight="1" x14ac:dyDescent="0.2">
      <c r="A43" s="11" t="s">
        <v>203</v>
      </c>
      <c r="B43" s="11" t="s">
        <v>76</v>
      </c>
      <c r="C43" s="9" t="s">
        <v>51</v>
      </c>
      <c r="D43" s="9" t="s">
        <v>62</v>
      </c>
      <c r="E43" s="12" t="s">
        <v>8</v>
      </c>
      <c r="F43" s="12" t="s">
        <v>67</v>
      </c>
      <c r="G43" s="9" t="s">
        <v>286</v>
      </c>
      <c r="H43" s="12" t="s">
        <v>19</v>
      </c>
      <c r="I43" s="13">
        <v>1441.16</v>
      </c>
      <c r="J43" s="87" t="s">
        <v>319</v>
      </c>
    </row>
    <row r="44" spans="1:10" ht="14.45" customHeight="1" x14ac:dyDescent="0.2">
      <c r="A44" s="11" t="s">
        <v>203</v>
      </c>
      <c r="B44" s="11" t="s">
        <v>59</v>
      </c>
      <c r="C44" s="9" t="s">
        <v>51</v>
      </c>
      <c r="D44" s="9" t="s">
        <v>62</v>
      </c>
      <c r="E44" s="12" t="s">
        <v>8</v>
      </c>
      <c r="F44" s="12" t="s">
        <v>67</v>
      </c>
      <c r="G44" s="9" t="s">
        <v>286</v>
      </c>
      <c r="H44" s="12" t="s">
        <v>19</v>
      </c>
      <c r="I44" s="13">
        <v>1484.1</v>
      </c>
      <c r="J44" s="87" t="s">
        <v>319</v>
      </c>
    </row>
    <row r="45" spans="1:10" ht="14.45" customHeight="1" x14ac:dyDescent="0.2">
      <c r="A45" s="11" t="s">
        <v>203</v>
      </c>
      <c r="B45" s="11" t="s">
        <v>59</v>
      </c>
      <c r="C45" s="9" t="s">
        <v>51</v>
      </c>
      <c r="D45" s="9" t="s">
        <v>62</v>
      </c>
      <c r="E45" s="12" t="s">
        <v>8</v>
      </c>
      <c r="F45" s="12" t="s">
        <v>95</v>
      </c>
      <c r="G45" s="9" t="s">
        <v>268</v>
      </c>
      <c r="H45" s="12" t="s">
        <v>19</v>
      </c>
      <c r="I45" s="13">
        <v>92.72</v>
      </c>
      <c r="J45" s="87" t="s">
        <v>319</v>
      </c>
    </row>
    <row r="46" spans="1:10" ht="14.45" customHeight="1" x14ac:dyDescent="0.2">
      <c r="A46" s="11" t="s">
        <v>203</v>
      </c>
      <c r="B46" s="11" t="s">
        <v>76</v>
      </c>
      <c r="C46" s="9" t="s">
        <v>51</v>
      </c>
      <c r="D46" s="9" t="s">
        <v>62</v>
      </c>
      <c r="E46" s="12" t="s">
        <v>8</v>
      </c>
      <c r="F46" s="12" t="s">
        <v>95</v>
      </c>
      <c r="G46" s="9" t="s">
        <v>268</v>
      </c>
      <c r="H46" s="12" t="s">
        <v>19</v>
      </c>
      <c r="I46" s="83">
        <v>130.02000000000001</v>
      </c>
      <c r="J46" s="87" t="s">
        <v>319</v>
      </c>
    </row>
    <row r="47" spans="1:10" ht="15" customHeight="1" x14ac:dyDescent="0.2">
      <c r="A47" s="11" t="s">
        <v>203</v>
      </c>
      <c r="B47" s="11" t="s">
        <v>76</v>
      </c>
      <c r="C47" s="9" t="s">
        <v>51</v>
      </c>
      <c r="D47" s="11" t="s">
        <v>62</v>
      </c>
      <c r="E47" s="12" t="s">
        <v>8</v>
      </c>
      <c r="F47" s="12" t="s">
        <v>95</v>
      </c>
      <c r="G47" s="9" t="s">
        <v>267</v>
      </c>
      <c r="H47" s="12" t="s">
        <v>19</v>
      </c>
      <c r="I47" s="83">
        <v>1663.9200000000005</v>
      </c>
      <c r="J47" s="87" t="s">
        <v>319</v>
      </c>
    </row>
    <row r="48" spans="1:10" ht="14.65" customHeight="1" x14ac:dyDescent="0.2">
      <c r="A48" s="11" t="s">
        <v>203</v>
      </c>
      <c r="B48" s="11" t="s">
        <v>59</v>
      </c>
      <c r="C48" s="9" t="s">
        <v>51</v>
      </c>
      <c r="D48" s="11" t="s">
        <v>62</v>
      </c>
      <c r="E48" s="12" t="s">
        <v>8</v>
      </c>
      <c r="F48" s="12" t="s">
        <v>95</v>
      </c>
      <c r="G48" s="9" t="s">
        <v>266</v>
      </c>
      <c r="H48" s="12" t="s">
        <v>19</v>
      </c>
      <c r="I48" s="13">
        <v>3355.2300000000005</v>
      </c>
      <c r="J48" s="87" t="s">
        <v>319</v>
      </c>
    </row>
    <row r="49" spans="1:10" ht="14.65" customHeight="1" x14ac:dyDescent="0.2">
      <c r="A49" s="11" t="s">
        <v>203</v>
      </c>
      <c r="B49" s="11" t="s">
        <v>76</v>
      </c>
      <c r="C49" s="9" t="s">
        <v>51</v>
      </c>
      <c r="D49" s="11" t="s">
        <v>62</v>
      </c>
      <c r="E49" s="12" t="s">
        <v>8</v>
      </c>
      <c r="F49" s="12" t="s">
        <v>95</v>
      </c>
      <c r="G49" s="9" t="s">
        <v>266</v>
      </c>
      <c r="H49" s="12" t="s">
        <v>19</v>
      </c>
      <c r="I49" s="13">
        <v>6733.88</v>
      </c>
      <c r="J49" s="87" t="s">
        <v>319</v>
      </c>
    </row>
    <row r="50" spans="1:10" ht="14.65" customHeight="1" x14ac:dyDescent="0.2">
      <c r="A50" s="11" t="s">
        <v>203</v>
      </c>
      <c r="B50" s="11" t="s">
        <v>59</v>
      </c>
      <c r="C50" s="9" t="s">
        <v>51</v>
      </c>
      <c r="D50" s="11" t="s">
        <v>62</v>
      </c>
      <c r="E50" s="12" t="s">
        <v>8</v>
      </c>
      <c r="F50" s="12" t="s">
        <v>75</v>
      </c>
      <c r="G50" s="9" t="s">
        <v>287</v>
      </c>
      <c r="H50" s="12" t="s">
        <v>19</v>
      </c>
      <c r="I50" s="13">
        <v>10238.239999999998</v>
      </c>
      <c r="J50" s="87" t="s">
        <v>319</v>
      </c>
    </row>
    <row r="51" spans="1:10" ht="15" customHeight="1" x14ac:dyDescent="0.2">
      <c r="A51" s="11" t="s">
        <v>203</v>
      </c>
      <c r="B51" s="11" t="s">
        <v>76</v>
      </c>
      <c r="C51" s="9" t="s">
        <v>51</v>
      </c>
      <c r="D51" s="11" t="s">
        <v>62</v>
      </c>
      <c r="E51" s="12" t="s">
        <v>8</v>
      </c>
      <c r="F51" s="12" t="s">
        <v>75</v>
      </c>
      <c r="G51" s="9" t="s">
        <v>287</v>
      </c>
      <c r="H51" s="12" t="s">
        <v>19</v>
      </c>
      <c r="I51" s="13">
        <v>24613.71</v>
      </c>
      <c r="J51" s="87" t="s">
        <v>319</v>
      </c>
    </row>
    <row r="52" spans="1:10" ht="15" customHeight="1" x14ac:dyDescent="0.2">
      <c r="A52" s="11" t="s">
        <v>203</v>
      </c>
      <c r="B52" s="11" t="s">
        <v>59</v>
      </c>
      <c r="C52" s="9" t="s">
        <v>51</v>
      </c>
      <c r="D52" s="11" t="s">
        <v>62</v>
      </c>
      <c r="E52" s="12" t="s">
        <v>8</v>
      </c>
      <c r="F52" s="80" t="s">
        <v>22</v>
      </c>
      <c r="G52" s="9" t="s">
        <v>301</v>
      </c>
      <c r="H52" s="12" t="s">
        <v>19</v>
      </c>
      <c r="I52" s="13">
        <v>2549.69</v>
      </c>
      <c r="J52" s="87" t="s">
        <v>319</v>
      </c>
    </row>
    <row r="53" spans="1:10" ht="15" customHeight="1" x14ac:dyDescent="0.2">
      <c r="A53" s="11" t="s">
        <v>203</v>
      </c>
      <c r="B53" s="11" t="s">
        <v>76</v>
      </c>
      <c r="C53" s="9" t="s">
        <v>51</v>
      </c>
      <c r="D53" s="9" t="s">
        <v>62</v>
      </c>
      <c r="E53" s="12" t="s">
        <v>8</v>
      </c>
      <c r="F53" s="80" t="s">
        <v>22</v>
      </c>
      <c r="G53" s="9" t="s">
        <v>301</v>
      </c>
      <c r="H53" s="12" t="s">
        <v>19</v>
      </c>
      <c r="I53" s="13">
        <v>3566.68</v>
      </c>
      <c r="J53" s="87" t="s">
        <v>319</v>
      </c>
    </row>
    <row r="54" spans="1:10" x14ac:dyDescent="0.2">
      <c r="A54" s="11" t="s">
        <v>203</v>
      </c>
      <c r="B54" s="11" t="s">
        <v>59</v>
      </c>
      <c r="C54" s="9" t="s">
        <v>51</v>
      </c>
      <c r="D54" s="9" t="s">
        <v>62</v>
      </c>
      <c r="E54" s="12" t="s">
        <v>18</v>
      </c>
      <c r="F54" s="80" t="s">
        <v>16</v>
      </c>
      <c r="G54" s="9" t="s">
        <v>273</v>
      </c>
      <c r="H54" s="12" t="s">
        <v>19</v>
      </c>
      <c r="I54" s="13">
        <v>17.170000000000002</v>
      </c>
      <c r="J54" s="87" t="s">
        <v>319</v>
      </c>
    </row>
    <row r="55" spans="1:10" ht="14.65" customHeight="1" x14ac:dyDescent="0.2">
      <c r="A55" s="11" t="s">
        <v>203</v>
      </c>
      <c r="B55" s="11" t="s">
        <v>76</v>
      </c>
      <c r="C55" s="9" t="s">
        <v>51</v>
      </c>
      <c r="D55" s="9" t="s">
        <v>62</v>
      </c>
      <c r="E55" s="12" t="s">
        <v>18</v>
      </c>
      <c r="F55" s="79" t="s">
        <v>16</v>
      </c>
      <c r="G55" s="9" t="s">
        <v>273</v>
      </c>
      <c r="H55" s="12" t="s">
        <v>19</v>
      </c>
      <c r="I55" s="13">
        <v>30.59</v>
      </c>
      <c r="J55" s="87" t="s">
        <v>319</v>
      </c>
    </row>
    <row r="56" spans="1:10" ht="14.65" customHeight="1" x14ac:dyDescent="0.2">
      <c r="A56" s="11" t="s">
        <v>203</v>
      </c>
      <c r="B56" s="11" t="s">
        <v>59</v>
      </c>
      <c r="C56" s="9" t="s">
        <v>51</v>
      </c>
      <c r="D56" s="9" t="s">
        <v>62</v>
      </c>
      <c r="E56" s="12" t="s">
        <v>18</v>
      </c>
      <c r="F56" s="79" t="s">
        <v>16</v>
      </c>
      <c r="G56" s="9" t="s">
        <v>280</v>
      </c>
      <c r="H56" s="12" t="s">
        <v>19</v>
      </c>
      <c r="I56" s="13">
        <v>32.880000000000003</v>
      </c>
      <c r="J56" s="87" t="s">
        <v>319</v>
      </c>
    </row>
    <row r="57" spans="1:10" ht="14.65" customHeight="1" x14ac:dyDescent="0.2">
      <c r="A57" s="11" t="s">
        <v>203</v>
      </c>
      <c r="B57" s="11" t="s">
        <v>76</v>
      </c>
      <c r="C57" s="9" t="s">
        <v>51</v>
      </c>
      <c r="D57" s="9" t="s">
        <v>62</v>
      </c>
      <c r="E57" s="12" t="s">
        <v>18</v>
      </c>
      <c r="F57" s="79" t="s">
        <v>16</v>
      </c>
      <c r="G57" s="9" t="s">
        <v>280</v>
      </c>
      <c r="H57" s="12" t="s">
        <v>19</v>
      </c>
      <c r="I57" s="13">
        <v>58.54</v>
      </c>
      <c r="J57" s="87" t="s">
        <v>319</v>
      </c>
    </row>
    <row r="58" spans="1:10" ht="14.65" customHeight="1" x14ac:dyDescent="0.2">
      <c r="A58" s="11" t="s">
        <v>203</v>
      </c>
      <c r="B58" s="11" t="s">
        <v>59</v>
      </c>
      <c r="C58" s="9" t="s">
        <v>51</v>
      </c>
      <c r="D58" s="9" t="s">
        <v>62</v>
      </c>
      <c r="E58" s="12" t="s">
        <v>18</v>
      </c>
      <c r="F58" s="79" t="s">
        <v>16</v>
      </c>
      <c r="G58" s="9" t="s">
        <v>276</v>
      </c>
      <c r="H58" s="12" t="s">
        <v>19</v>
      </c>
      <c r="I58" s="13">
        <v>113.87000000000003</v>
      </c>
      <c r="J58" s="87" t="s">
        <v>319</v>
      </c>
    </row>
    <row r="59" spans="1:10" ht="14.65" customHeight="1" x14ac:dyDescent="0.2">
      <c r="A59" s="11" t="s">
        <v>203</v>
      </c>
      <c r="B59" s="11" t="s">
        <v>59</v>
      </c>
      <c r="C59" s="9" t="s">
        <v>51</v>
      </c>
      <c r="D59" s="9" t="s">
        <v>62</v>
      </c>
      <c r="E59" s="12" t="s">
        <v>18</v>
      </c>
      <c r="F59" s="79" t="s">
        <v>16</v>
      </c>
      <c r="G59" s="9" t="s">
        <v>278</v>
      </c>
      <c r="H59" s="12" t="s">
        <v>19</v>
      </c>
      <c r="I59" s="13">
        <v>124.06</v>
      </c>
      <c r="J59" s="87" t="s">
        <v>319</v>
      </c>
    </row>
    <row r="60" spans="1:10" ht="14.65" customHeight="1" x14ac:dyDescent="0.2">
      <c r="A60" s="11" t="s">
        <v>203</v>
      </c>
      <c r="B60" s="11" t="s">
        <v>76</v>
      </c>
      <c r="C60" s="9" t="s">
        <v>51</v>
      </c>
      <c r="D60" s="9" t="s">
        <v>62</v>
      </c>
      <c r="E60" s="12" t="s">
        <v>18</v>
      </c>
      <c r="F60" s="79" t="s">
        <v>16</v>
      </c>
      <c r="G60" s="9" t="s">
        <v>276</v>
      </c>
      <c r="H60" s="12" t="s">
        <v>19</v>
      </c>
      <c r="I60" s="13">
        <v>226.60000000000014</v>
      </c>
      <c r="J60" s="87" t="s">
        <v>319</v>
      </c>
    </row>
    <row r="61" spans="1:10" ht="14.65" customHeight="1" x14ac:dyDescent="0.2">
      <c r="A61" s="11" t="s">
        <v>203</v>
      </c>
      <c r="B61" s="11" t="s">
        <v>59</v>
      </c>
      <c r="C61" s="9" t="s">
        <v>51</v>
      </c>
      <c r="D61" s="9" t="s">
        <v>62</v>
      </c>
      <c r="E61" s="12" t="s">
        <v>18</v>
      </c>
      <c r="F61" s="79" t="s">
        <v>16</v>
      </c>
      <c r="G61" s="9" t="s">
        <v>274</v>
      </c>
      <c r="H61" s="12" t="s">
        <v>19</v>
      </c>
      <c r="I61" s="13">
        <v>244.37999999999994</v>
      </c>
      <c r="J61" s="87" t="s">
        <v>319</v>
      </c>
    </row>
    <row r="62" spans="1:10" ht="14.65" customHeight="1" x14ac:dyDescent="0.2">
      <c r="A62" s="11" t="s">
        <v>203</v>
      </c>
      <c r="B62" s="11" t="s">
        <v>76</v>
      </c>
      <c r="C62" s="9" t="s">
        <v>51</v>
      </c>
      <c r="D62" s="9" t="s">
        <v>62</v>
      </c>
      <c r="E62" s="12" t="s">
        <v>18</v>
      </c>
      <c r="F62" s="79" t="s">
        <v>16</v>
      </c>
      <c r="G62" s="9" t="s">
        <v>278</v>
      </c>
      <c r="H62" s="12" t="s">
        <v>19</v>
      </c>
      <c r="I62" s="13">
        <v>248.01999999999998</v>
      </c>
      <c r="J62" s="87" t="s">
        <v>319</v>
      </c>
    </row>
    <row r="63" spans="1:10" ht="14.65" customHeight="1" x14ac:dyDescent="0.2">
      <c r="A63" s="11" t="s">
        <v>203</v>
      </c>
      <c r="B63" s="11" t="s">
        <v>76</v>
      </c>
      <c r="C63" s="9" t="s">
        <v>51</v>
      </c>
      <c r="D63" s="9" t="s">
        <v>62</v>
      </c>
      <c r="E63" s="12" t="s">
        <v>18</v>
      </c>
      <c r="F63" s="79" t="s">
        <v>16</v>
      </c>
      <c r="G63" s="9" t="s">
        <v>274</v>
      </c>
      <c r="H63" s="12" t="s">
        <v>19</v>
      </c>
      <c r="I63" s="83">
        <v>624.87999999999988</v>
      </c>
      <c r="J63" s="87" t="s">
        <v>319</v>
      </c>
    </row>
    <row r="64" spans="1:10" ht="14.65" customHeight="1" x14ac:dyDescent="0.2">
      <c r="A64" s="11" t="s">
        <v>203</v>
      </c>
      <c r="B64" s="11" t="s">
        <v>59</v>
      </c>
      <c r="C64" s="9" t="s">
        <v>51</v>
      </c>
      <c r="D64" s="9" t="s">
        <v>62</v>
      </c>
      <c r="E64" s="12" t="s">
        <v>18</v>
      </c>
      <c r="F64" s="79" t="s">
        <v>16</v>
      </c>
      <c r="G64" s="9" t="s">
        <v>279</v>
      </c>
      <c r="H64" s="12" t="s">
        <v>19</v>
      </c>
      <c r="I64" s="13">
        <v>625.54</v>
      </c>
      <c r="J64" s="87" t="s">
        <v>319</v>
      </c>
    </row>
    <row r="65" spans="1:10" ht="14.65" customHeight="1" x14ac:dyDescent="0.2">
      <c r="A65" s="11" t="s">
        <v>203</v>
      </c>
      <c r="B65" s="11" t="s">
        <v>59</v>
      </c>
      <c r="C65" s="9" t="s">
        <v>51</v>
      </c>
      <c r="D65" s="9" t="s">
        <v>62</v>
      </c>
      <c r="E65" s="12" t="s">
        <v>18</v>
      </c>
      <c r="F65" s="79" t="s">
        <v>16</v>
      </c>
      <c r="G65" s="9" t="s">
        <v>281</v>
      </c>
      <c r="H65" s="12" t="s">
        <v>19</v>
      </c>
      <c r="I65" s="13">
        <v>657.48</v>
      </c>
      <c r="J65" s="87" t="s">
        <v>319</v>
      </c>
    </row>
    <row r="66" spans="1:10" ht="14.65" customHeight="1" x14ac:dyDescent="0.2">
      <c r="A66" s="11" t="s">
        <v>203</v>
      </c>
      <c r="B66" s="11" t="s">
        <v>76</v>
      </c>
      <c r="C66" s="9" t="s">
        <v>51</v>
      </c>
      <c r="D66" s="9" t="s">
        <v>62</v>
      </c>
      <c r="E66" s="12" t="s">
        <v>18</v>
      </c>
      <c r="F66" s="79" t="s">
        <v>16</v>
      </c>
      <c r="G66" s="9" t="s">
        <v>281</v>
      </c>
      <c r="H66" s="12" t="s">
        <v>19</v>
      </c>
      <c r="I66" s="13">
        <v>1158.9100000000001</v>
      </c>
      <c r="J66" s="87" t="s">
        <v>319</v>
      </c>
    </row>
    <row r="67" spans="1:10" ht="14.65" customHeight="1" x14ac:dyDescent="0.2">
      <c r="A67" s="11" t="s">
        <v>203</v>
      </c>
      <c r="B67" s="11" t="s">
        <v>59</v>
      </c>
      <c r="C67" s="9" t="s">
        <v>51</v>
      </c>
      <c r="D67" s="9" t="s">
        <v>62</v>
      </c>
      <c r="E67" s="12" t="s">
        <v>18</v>
      </c>
      <c r="F67" s="79" t="s">
        <v>16</v>
      </c>
      <c r="G67" s="9" t="s">
        <v>282</v>
      </c>
      <c r="H67" s="12" t="s">
        <v>19</v>
      </c>
      <c r="I67" s="13">
        <v>1226.9600000000003</v>
      </c>
      <c r="J67" s="87" t="s">
        <v>319</v>
      </c>
    </row>
    <row r="68" spans="1:10" ht="14.65" customHeight="1" x14ac:dyDescent="0.2">
      <c r="A68" s="11" t="s">
        <v>203</v>
      </c>
      <c r="B68" s="11" t="s">
        <v>76</v>
      </c>
      <c r="C68" s="9" t="s">
        <v>51</v>
      </c>
      <c r="D68" s="9" t="s">
        <v>62</v>
      </c>
      <c r="E68" s="12" t="s">
        <v>18</v>
      </c>
      <c r="F68" s="79" t="s">
        <v>16</v>
      </c>
      <c r="G68" s="9" t="s">
        <v>279</v>
      </c>
      <c r="H68" s="12" t="s">
        <v>19</v>
      </c>
      <c r="I68" s="13">
        <v>1295.2299999999996</v>
      </c>
      <c r="J68" s="87" t="s">
        <v>319</v>
      </c>
    </row>
    <row r="69" spans="1:10" ht="14.65" customHeight="1" x14ac:dyDescent="0.2">
      <c r="A69" s="11" t="s">
        <v>203</v>
      </c>
      <c r="B69" s="11" t="s">
        <v>76</v>
      </c>
      <c r="C69" s="9" t="s">
        <v>51</v>
      </c>
      <c r="D69" s="9" t="s">
        <v>62</v>
      </c>
      <c r="E69" s="12" t="s">
        <v>18</v>
      </c>
      <c r="F69" s="79" t="s">
        <v>16</v>
      </c>
      <c r="G69" s="9" t="s">
        <v>282</v>
      </c>
      <c r="H69" s="12" t="s">
        <v>19</v>
      </c>
      <c r="I69" s="13">
        <v>2409.4299999999998</v>
      </c>
      <c r="J69" s="87" t="s">
        <v>319</v>
      </c>
    </row>
    <row r="70" spans="1:10" ht="14.45" customHeight="1" x14ac:dyDescent="0.2">
      <c r="A70" s="11" t="s">
        <v>203</v>
      </c>
      <c r="B70" s="11" t="s">
        <v>59</v>
      </c>
      <c r="C70" s="9" t="s">
        <v>51</v>
      </c>
      <c r="D70" s="9" t="s">
        <v>62</v>
      </c>
      <c r="E70" s="12" t="s">
        <v>18</v>
      </c>
      <c r="F70" s="80" t="s">
        <v>16</v>
      </c>
      <c r="G70" s="9" t="s">
        <v>275</v>
      </c>
      <c r="H70" s="12" t="s">
        <v>19</v>
      </c>
      <c r="I70" s="13">
        <v>2674.639999999999</v>
      </c>
      <c r="J70" s="87" t="s">
        <v>319</v>
      </c>
    </row>
    <row r="71" spans="1:10" ht="14.45" customHeight="1" x14ac:dyDescent="0.2">
      <c r="A71" s="11" t="s">
        <v>203</v>
      </c>
      <c r="B71" s="11" t="s">
        <v>59</v>
      </c>
      <c r="C71" s="9" t="s">
        <v>51</v>
      </c>
      <c r="D71" s="9" t="s">
        <v>62</v>
      </c>
      <c r="E71" s="12" t="s">
        <v>18</v>
      </c>
      <c r="F71" s="80" t="s">
        <v>16</v>
      </c>
      <c r="G71" s="9" t="s">
        <v>272</v>
      </c>
      <c r="H71" s="12" t="s">
        <v>19</v>
      </c>
      <c r="I71" s="13">
        <v>2847.2000000000003</v>
      </c>
      <c r="J71" s="87" t="s">
        <v>319</v>
      </c>
    </row>
    <row r="72" spans="1:10" ht="14.45" customHeight="1" x14ac:dyDescent="0.2">
      <c r="A72" s="11" t="s">
        <v>203</v>
      </c>
      <c r="B72" s="11" t="s">
        <v>76</v>
      </c>
      <c r="C72" s="9" t="s">
        <v>51</v>
      </c>
      <c r="D72" s="9" t="s">
        <v>62</v>
      </c>
      <c r="E72" s="12" t="s">
        <v>18</v>
      </c>
      <c r="F72" s="80" t="s">
        <v>16</v>
      </c>
      <c r="G72" s="9" t="s">
        <v>275</v>
      </c>
      <c r="H72" s="12" t="s">
        <v>19</v>
      </c>
      <c r="I72" s="83">
        <v>5537.82</v>
      </c>
      <c r="J72" s="87" t="s">
        <v>319</v>
      </c>
    </row>
    <row r="73" spans="1:10" ht="14.45" customHeight="1" x14ac:dyDescent="0.2">
      <c r="A73" s="11" t="s">
        <v>203</v>
      </c>
      <c r="B73" s="11" t="s">
        <v>76</v>
      </c>
      <c r="C73" s="9" t="s">
        <v>51</v>
      </c>
      <c r="D73" s="9" t="s">
        <v>62</v>
      </c>
      <c r="E73" s="12" t="s">
        <v>18</v>
      </c>
      <c r="F73" s="80" t="s">
        <v>16</v>
      </c>
      <c r="G73" s="9" t="s">
        <v>272</v>
      </c>
      <c r="H73" s="12" t="s">
        <v>19</v>
      </c>
      <c r="I73" s="13">
        <v>5613.0499999999993</v>
      </c>
      <c r="J73" s="87" t="s">
        <v>319</v>
      </c>
    </row>
    <row r="74" spans="1:10" ht="14.45" customHeight="1" x14ac:dyDescent="0.2">
      <c r="A74" s="11" t="s">
        <v>203</v>
      </c>
      <c r="B74" s="11" t="s">
        <v>76</v>
      </c>
      <c r="C74" s="9" t="s">
        <v>51</v>
      </c>
      <c r="D74" s="9" t="s">
        <v>62</v>
      </c>
      <c r="E74" s="12" t="s">
        <v>18</v>
      </c>
      <c r="F74" s="80" t="s">
        <v>16</v>
      </c>
      <c r="G74" s="9" t="s">
        <v>277</v>
      </c>
      <c r="H74" s="12" t="s">
        <v>19</v>
      </c>
      <c r="I74" s="13">
        <v>5762.96</v>
      </c>
      <c r="J74" s="87" t="s">
        <v>319</v>
      </c>
    </row>
    <row r="75" spans="1:10" ht="14.45" customHeight="1" x14ac:dyDescent="0.2">
      <c r="A75" s="11" t="s">
        <v>203</v>
      </c>
      <c r="B75" s="11" t="s">
        <v>59</v>
      </c>
      <c r="C75" s="9" t="s">
        <v>51</v>
      </c>
      <c r="D75" s="9" t="s">
        <v>62</v>
      </c>
      <c r="E75" s="12" t="s">
        <v>18</v>
      </c>
      <c r="F75" s="80" t="s">
        <v>16</v>
      </c>
      <c r="G75" s="9" t="s">
        <v>277</v>
      </c>
      <c r="H75" s="12" t="s">
        <v>19</v>
      </c>
      <c r="I75" s="13">
        <v>18040.84</v>
      </c>
      <c r="J75" s="87" t="s">
        <v>319</v>
      </c>
    </row>
    <row r="76" spans="1:10" ht="14.45" customHeight="1" x14ac:dyDescent="0.2">
      <c r="A76" s="11" t="s">
        <v>203</v>
      </c>
      <c r="B76" s="11" t="s">
        <v>76</v>
      </c>
      <c r="C76" s="9" t="s">
        <v>51</v>
      </c>
      <c r="D76" s="9" t="s">
        <v>62</v>
      </c>
      <c r="E76" s="12" t="s">
        <v>18</v>
      </c>
      <c r="F76" s="80" t="s">
        <v>92</v>
      </c>
      <c r="G76" s="9" t="s">
        <v>305</v>
      </c>
      <c r="H76" s="12" t="s">
        <v>19</v>
      </c>
      <c r="I76" s="13">
        <v>88.9</v>
      </c>
      <c r="J76" s="87" t="s">
        <v>319</v>
      </c>
    </row>
    <row r="77" spans="1:10" ht="14.45" customHeight="1" x14ac:dyDescent="0.2">
      <c r="A77" s="11" t="s">
        <v>203</v>
      </c>
      <c r="B77" s="11" t="s">
        <v>59</v>
      </c>
      <c r="C77" s="9" t="s">
        <v>51</v>
      </c>
      <c r="D77" s="9" t="s">
        <v>62</v>
      </c>
      <c r="E77" s="12" t="s">
        <v>18</v>
      </c>
      <c r="F77" s="80" t="s">
        <v>92</v>
      </c>
      <c r="G77" s="9" t="s">
        <v>284</v>
      </c>
      <c r="H77" s="12" t="s">
        <v>19</v>
      </c>
      <c r="I77" s="13">
        <v>502.96999999999991</v>
      </c>
      <c r="J77" s="87" t="s">
        <v>319</v>
      </c>
    </row>
    <row r="78" spans="1:10" ht="14.45" customHeight="1" x14ac:dyDescent="0.2">
      <c r="A78" s="11" t="s">
        <v>203</v>
      </c>
      <c r="B78" s="11" t="s">
        <v>76</v>
      </c>
      <c r="C78" s="9" t="s">
        <v>51</v>
      </c>
      <c r="D78" s="9" t="s">
        <v>62</v>
      </c>
      <c r="E78" s="12" t="s">
        <v>18</v>
      </c>
      <c r="F78" s="80" t="s">
        <v>92</v>
      </c>
      <c r="G78" s="9" t="s">
        <v>284</v>
      </c>
      <c r="H78" s="12" t="s">
        <v>19</v>
      </c>
      <c r="I78" s="13">
        <v>1781.67</v>
      </c>
      <c r="J78" s="87" t="s">
        <v>319</v>
      </c>
    </row>
    <row r="79" spans="1:10" ht="14.45" customHeight="1" x14ac:dyDescent="0.2">
      <c r="A79" s="11" t="s">
        <v>203</v>
      </c>
      <c r="B79" s="11" t="s">
        <v>59</v>
      </c>
      <c r="C79" s="9" t="s">
        <v>51</v>
      </c>
      <c r="D79" s="9" t="s">
        <v>62</v>
      </c>
      <c r="E79" s="12" t="s">
        <v>18</v>
      </c>
      <c r="F79" s="80" t="s">
        <v>98</v>
      </c>
      <c r="G79" s="9" t="s">
        <v>285</v>
      </c>
      <c r="H79" s="12" t="s">
        <v>19</v>
      </c>
      <c r="I79" s="13">
        <v>10475.200000000001</v>
      </c>
      <c r="J79" s="87" t="s">
        <v>319</v>
      </c>
    </row>
    <row r="80" spans="1:10" ht="14.45" customHeight="1" x14ac:dyDescent="0.2">
      <c r="A80" s="11" t="s">
        <v>203</v>
      </c>
      <c r="B80" s="11" t="s">
        <v>76</v>
      </c>
      <c r="C80" s="9" t="s">
        <v>51</v>
      </c>
      <c r="D80" s="9" t="s">
        <v>62</v>
      </c>
      <c r="E80" s="12" t="s">
        <v>18</v>
      </c>
      <c r="F80" s="80" t="s">
        <v>98</v>
      </c>
      <c r="G80" s="9" t="s">
        <v>285</v>
      </c>
      <c r="H80" s="12" t="s">
        <v>19</v>
      </c>
      <c r="I80" s="13">
        <v>16371.31</v>
      </c>
      <c r="J80" s="87" t="s">
        <v>319</v>
      </c>
    </row>
    <row r="81" spans="1:10" ht="14.45" customHeight="1" x14ac:dyDescent="0.2">
      <c r="A81" s="11" t="s">
        <v>203</v>
      </c>
      <c r="B81" s="11" t="s">
        <v>59</v>
      </c>
      <c r="C81" s="9" t="s">
        <v>51</v>
      </c>
      <c r="D81" s="9" t="s">
        <v>62</v>
      </c>
      <c r="E81" s="12" t="s">
        <v>18</v>
      </c>
      <c r="F81" s="80" t="s">
        <v>15</v>
      </c>
      <c r="G81" s="9" t="s">
        <v>288</v>
      </c>
      <c r="H81" s="12" t="s">
        <v>19</v>
      </c>
      <c r="I81" s="13">
        <v>121.86</v>
      </c>
      <c r="J81" s="87" t="s">
        <v>319</v>
      </c>
    </row>
    <row r="82" spans="1:10" ht="14.45" customHeight="1" x14ac:dyDescent="0.2">
      <c r="A82" s="11" t="s">
        <v>203</v>
      </c>
      <c r="B82" s="11" t="s">
        <v>59</v>
      </c>
      <c r="C82" s="9" t="s">
        <v>51</v>
      </c>
      <c r="D82" s="9" t="s">
        <v>62</v>
      </c>
      <c r="E82" s="12" t="s">
        <v>18</v>
      </c>
      <c r="F82" s="80" t="s">
        <v>15</v>
      </c>
      <c r="G82" s="9" t="s">
        <v>289</v>
      </c>
      <c r="H82" s="12" t="s">
        <v>19</v>
      </c>
      <c r="I82" s="13">
        <v>193.14</v>
      </c>
      <c r="J82" s="87" t="s">
        <v>319</v>
      </c>
    </row>
    <row r="83" spans="1:10" ht="14.45" customHeight="1" x14ac:dyDescent="0.2">
      <c r="A83" s="11" t="s">
        <v>203</v>
      </c>
      <c r="B83" s="11" t="s">
        <v>76</v>
      </c>
      <c r="C83" s="9" t="s">
        <v>51</v>
      </c>
      <c r="D83" s="9" t="s">
        <v>62</v>
      </c>
      <c r="E83" s="12" t="s">
        <v>18</v>
      </c>
      <c r="F83" s="80" t="s">
        <v>15</v>
      </c>
      <c r="G83" s="9" t="s">
        <v>288</v>
      </c>
      <c r="H83" s="12" t="s">
        <v>19</v>
      </c>
      <c r="I83" s="13">
        <v>202.4</v>
      </c>
      <c r="J83" s="87" t="s">
        <v>319</v>
      </c>
    </row>
    <row r="84" spans="1:10" ht="14.45" customHeight="1" x14ac:dyDescent="0.2">
      <c r="A84" s="11" t="s">
        <v>203</v>
      </c>
      <c r="B84" s="11" t="s">
        <v>76</v>
      </c>
      <c r="C84" s="9" t="s">
        <v>51</v>
      </c>
      <c r="D84" s="9" t="s">
        <v>62</v>
      </c>
      <c r="E84" s="12" t="s">
        <v>18</v>
      </c>
      <c r="F84" s="80" t="s">
        <v>15</v>
      </c>
      <c r="G84" s="9" t="s">
        <v>289</v>
      </c>
      <c r="H84" s="12" t="s">
        <v>19</v>
      </c>
      <c r="I84" s="13">
        <v>320.81</v>
      </c>
      <c r="J84" s="87" t="s">
        <v>319</v>
      </c>
    </row>
    <row r="85" spans="1:10" ht="14.45" customHeight="1" x14ac:dyDescent="0.2">
      <c r="A85" s="11" t="s">
        <v>203</v>
      </c>
      <c r="B85" s="11" t="s">
        <v>76</v>
      </c>
      <c r="C85" s="9" t="s">
        <v>51</v>
      </c>
      <c r="D85" s="9" t="s">
        <v>62</v>
      </c>
      <c r="E85" s="12" t="s">
        <v>18</v>
      </c>
      <c r="F85" s="80" t="s">
        <v>15</v>
      </c>
      <c r="G85" s="9" t="s">
        <v>307</v>
      </c>
      <c r="H85" s="12" t="s">
        <v>19</v>
      </c>
      <c r="I85" s="13">
        <v>766.79</v>
      </c>
      <c r="J85" s="87" t="s">
        <v>319</v>
      </c>
    </row>
    <row r="86" spans="1:10" ht="14.45" customHeight="1" x14ac:dyDescent="0.2">
      <c r="A86" s="11" t="s">
        <v>203</v>
      </c>
      <c r="B86" s="11" t="s">
        <v>59</v>
      </c>
      <c r="C86" s="9" t="s">
        <v>51</v>
      </c>
      <c r="D86" s="9" t="s">
        <v>62</v>
      </c>
      <c r="E86" s="12" t="s">
        <v>18</v>
      </c>
      <c r="F86" s="80" t="s">
        <v>15</v>
      </c>
      <c r="G86" s="9" t="s">
        <v>292</v>
      </c>
      <c r="H86" s="12" t="s">
        <v>19</v>
      </c>
      <c r="I86" s="13">
        <v>846.55</v>
      </c>
      <c r="J86" s="87" t="s">
        <v>319</v>
      </c>
    </row>
    <row r="87" spans="1:10" ht="14.45" customHeight="1" x14ac:dyDescent="0.2">
      <c r="A87" s="11" t="s">
        <v>203</v>
      </c>
      <c r="B87" s="11" t="s">
        <v>59</v>
      </c>
      <c r="C87" s="9" t="s">
        <v>51</v>
      </c>
      <c r="D87" s="9" t="s">
        <v>62</v>
      </c>
      <c r="E87" s="12" t="s">
        <v>18</v>
      </c>
      <c r="F87" s="80" t="s">
        <v>15</v>
      </c>
      <c r="G87" s="9" t="s">
        <v>290</v>
      </c>
      <c r="H87" s="12" t="s">
        <v>19</v>
      </c>
      <c r="I87" s="13">
        <v>1645.86</v>
      </c>
      <c r="J87" s="87" t="s">
        <v>319</v>
      </c>
    </row>
    <row r="88" spans="1:10" ht="14.45" customHeight="1" x14ac:dyDescent="0.2">
      <c r="A88" s="11" t="s">
        <v>203</v>
      </c>
      <c r="B88" s="11" t="s">
        <v>59</v>
      </c>
      <c r="C88" s="9" t="s">
        <v>51</v>
      </c>
      <c r="D88" s="9" t="s">
        <v>62</v>
      </c>
      <c r="E88" s="12" t="s">
        <v>18</v>
      </c>
      <c r="F88" s="79" t="s">
        <v>15</v>
      </c>
      <c r="G88" s="9" t="s">
        <v>291</v>
      </c>
      <c r="H88" s="12" t="s">
        <v>19</v>
      </c>
      <c r="I88" s="13">
        <v>2925.38</v>
      </c>
      <c r="J88" s="87" t="s">
        <v>319</v>
      </c>
    </row>
    <row r="89" spans="1:10" ht="14.45" customHeight="1" x14ac:dyDescent="0.2">
      <c r="A89" s="11" t="s">
        <v>203</v>
      </c>
      <c r="B89" s="11" t="s">
        <v>76</v>
      </c>
      <c r="C89" s="9" t="s">
        <v>51</v>
      </c>
      <c r="D89" s="9" t="s">
        <v>62</v>
      </c>
      <c r="E89" s="12" t="s">
        <v>18</v>
      </c>
      <c r="F89" s="79" t="s">
        <v>15</v>
      </c>
      <c r="G89" s="9" t="s">
        <v>290</v>
      </c>
      <c r="H89" s="12" t="s">
        <v>19</v>
      </c>
      <c r="I89" s="13">
        <v>4100.6599999999989</v>
      </c>
      <c r="J89" s="87" t="s">
        <v>319</v>
      </c>
    </row>
    <row r="90" spans="1:10" ht="14.45" customHeight="1" x14ac:dyDescent="0.2">
      <c r="A90" s="11" t="s">
        <v>203</v>
      </c>
      <c r="B90" s="11" t="s">
        <v>76</v>
      </c>
      <c r="C90" s="9" t="s">
        <v>51</v>
      </c>
      <c r="D90" s="9" t="s">
        <v>62</v>
      </c>
      <c r="E90" s="12" t="s">
        <v>18</v>
      </c>
      <c r="F90" s="79" t="s">
        <v>15</v>
      </c>
      <c r="G90" s="9" t="s">
        <v>291</v>
      </c>
      <c r="H90" s="12" t="s">
        <v>19</v>
      </c>
      <c r="I90" s="13">
        <v>5836.3200000000006</v>
      </c>
      <c r="J90" s="87" t="s">
        <v>319</v>
      </c>
    </row>
    <row r="91" spans="1:10" ht="14.45" customHeight="1" x14ac:dyDescent="0.2">
      <c r="A91" s="11" t="s">
        <v>203</v>
      </c>
      <c r="B91" s="11" t="s">
        <v>76</v>
      </c>
      <c r="C91" s="9" t="s">
        <v>51</v>
      </c>
      <c r="D91" s="9" t="s">
        <v>62</v>
      </c>
      <c r="E91" s="12" t="s">
        <v>18</v>
      </c>
      <c r="F91" s="79" t="s">
        <v>15</v>
      </c>
      <c r="G91" s="9" t="s">
        <v>292</v>
      </c>
      <c r="H91" s="12" t="s">
        <v>19</v>
      </c>
      <c r="I91" s="13">
        <v>6615.7300000000005</v>
      </c>
      <c r="J91" s="87" t="s">
        <v>319</v>
      </c>
    </row>
    <row r="92" spans="1:10" ht="14.45" customHeight="1" x14ac:dyDescent="0.2">
      <c r="A92" s="11" t="s">
        <v>203</v>
      </c>
      <c r="B92" s="11" t="s">
        <v>76</v>
      </c>
      <c r="C92" s="9" t="s">
        <v>51</v>
      </c>
      <c r="D92" s="9" t="s">
        <v>62</v>
      </c>
      <c r="E92" s="12" t="s">
        <v>18</v>
      </c>
      <c r="F92" s="79" t="s">
        <v>15</v>
      </c>
      <c r="G92" s="9" t="s">
        <v>308</v>
      </c>
      <c r="H92" s="12" t="s">
        <v>19</v>
      </c>
      <c r="I92" s="13">
        <v>9595.4599999999991</v>
      </c>
      <c r="J92" s="87" t="s">
        <v>319</v>
      </c>
    </row>
    <row r="93" spans="1:10" ht="14.45" customHeight="1" x14ac:dyDescent="0.2">
      <c r="A93" s="11" t="s">
        <v>203</v>
      </c>
      <c r="B93" s="11" t="s">
        <v>59</v>
      </c>
      <c r="C93" s="9" t="s">
        <v>51</v>
      </c>
      <c r="D93" s="9" t="s">
        <v>62</v>
      </c>
      <c r="E93" s="12" t="s">
        <v>18</v>
      </c>
      <c r="F93" s="79" t="s">
        <v>15</v>
      </c>
      <c r="G93" s="9" t="s">
        <v>293</v>
      </c>
      <c r="H93" s="12" t="s">
        <v>19</v>
      </c>
      <c r="I93" s="13">
        <v>42166.170000000006</v>
      </c>
      <c r="J93" s="87" t="s">
        <v>319</v>
      </c>
    </row>
    <row r="94" spans="1:10" ht="14.45" customHeight="1" x14ac:dyDescent="0.2">
      <c r="A94" s="11" t="s">
        <v>203</v>
      </c>
      <c r="B94" s="11" t="s">
        <v>76</v>
      </c>
      <c r="C94" s="9" t="s">
        <v>51</v>
      </c>
      <c r="D94" s="9" t="s">
        <v>62</v>
      </c>
      <c r="E94" s="12" t="s">
        <v>18</v>
      </c>
      <c r="F94" s="79" t="s">
        <v>15</v>
      </c>
      <c r="G94" s="9" t="s">
        <v>293</v>
      </c>
      <c r="H94" s="12" t="s">
        <v>19</v>
      </c>
      <c r="I94" s="13">
        <v>66034.409999999989</v>
      </c>
      <c r="J94" s="87" t="s">
        <v>319</v>
      </c>
    </row>
    <row r="95" spans="1:10" ht="14.45" customHeight="1" x14ac:dyDescent="0.2">
      <c r="A95" s="11" t="s">
        <v>203</v>
      </c>
      <c r="B95" s="11" t="s">
        <v>59</v>
      </c>
      <c r="C95" s="9" t="s">
        <v>51</v>
      </c>
      <c r="D95" s="9" t="s">
        <v>62</v>
      </c>
      <c r="E95" s="12" t="s">
        <v>18</v>
      </c>
      <c r="F95" s="79" t="s">
        <v>89</v>
      </c>
      <c r="G95" s="9" t="s">
        <v>296</v>
      </c>
      <c r="H95" s="12" t="s">
        <v>19</v>
      </c>
      <c r="I95" s="13">
        <v>66.929999999999993</v>
      </c>
      <c r="J95" s="87" t="s">
        <v>319</v>
      </c>
    </row>
    <row r="96" spans="1:10" ht="14.45" customHeight="1" x14ac:dyDescent="0.2">
      <c r="A96" s="11" t="s">
        <v>203</v>
      </c>
      <c r="B96" s="11" t="s">
        <v>76</v>
      </c>
      <c r="C96" s="9" t="s">
        <v>51</v>
      </c>
      <c r="D96" s="9" t="s">
        <v>62</v>
      </c>
      <c r="E96" s="12" t="s">
        <v>18</v>
      </c>
      <c r="F96" s="79" t="s">
        <v>89</v>
      </c>
      <c r="G96" s="9" t="s">
        <v>296</v>
      </c>
      <c r="H96" s="12" t="s">
        <v>19</v>
      </c>
      <c r="I96" s="13">
        <v>108.53</v>
      </c>
      <c r="J96" s="87" t="s">
        <v>319</v>
      </c>
    </row>
    <row r="97" spans="1:10" ht="14.45" customHeight="1" x14ac:dyDescent="0.2">
      <c r="A97" s="11" t="s">
        <v>203</v>
      </c>
      <c r="B97" s="11" t="s">
        <v>59</v>
      </c>
      <c r="C97" s="9" t="s">
        <v>51</v>
      </c>
      <c r="D97" s="9" t="s">
        <v>62</v>
      </c>
      <c r="E97" s="12" t="s">
        <v>18</v>
      </c>
      <c r="F97" s="79" t="s">
        <v>17</v>
      </c>
      <c r="G97" s="9" t="s">
        <v>300</v>
      </c>
      <c r="H97" s="12" t="s">
        <v>19</v>
      </c>
      <c r="I97" s="13">
        <v>10.050000000000001</v>
      </c>
      <c r="J97" s="87" t="s">
        <v>319</v>
      </c>
    </row>
    <row r="98" spans="1:10" ht="14.45" customHeight="1" x14ac:dyDescent="0.2">
      <c r="A98" s="11" t="s">
        <v>203</v>
      </c>
      <c r="B98" s="11" t="s">
        <v>76</v>
      </c>
      <c r="C98" s="9" t="s">
        <v>51</v>
      </c>
      <c r="D98" s="9" t="s">
        <v>62</v>
      </c>
      <c r="E98" s="12" t="s">
        <v>18</v>
      </c>
      <c r="F98" s="79" t="s">
        <v>17</v>
      </c>
      <c r="G98" s="9" t="s">
        <v>300</v>
      </c>
      <c r="H98" s="12" t="s">
        <v>19</v>
      </c>
      <c r="I98" s="13">
        <v>18.54</v>
      </c>
      <c r="J98" s="87" t="s">
        <v>319</v>
      </c>
    </row>
    <row r="99" spans="1:10" ht="14.45" customHeight="1" x14ac:dyDescent="0.2">
      <c r="A99" s="11" t="s">
        <v>203</v>
      </c>
      <c r="B99" s="11" t="s">
        <v>59</v>
      </c>
      <c r="C99" s="9" t="s">
        <v>51</v>
      </c>
      <c r="D99" s="9" t="s">
        <v>62</v>
      </c>
      <c r="E99" s="12" t="s">
        <v>18</v>
      </c>
      <c r="F99" s="79" t="s">
        <v>17</v>
      </c>
      <c r="G99" s="9" t="s">
        <v>298</v>
      </c>
      <c r="H99" s="12" t="s">
        <v>19</v>
      </c>
      <c r="I99" s="13">
        <v>47.190000000000005</v>
      </c>
      <c r="J99" s="87" t="s">
        <v>319</v>
      </c>
    </row>
    <row r="100" spans="1:10" ht="14.45" customHeight="1" x14ac:dyDescent="0.2">
      <c r="A100" s="11" t="s">
        <v>203</v>
      </c>
      <c r="B100" s="11" t="s">
        <v>59</v>
      </c>
      <c r="C100" s="9" t="s">
        <v>51</v>
      </c>
      <c r="D100" s="9" t="s">
        <v>62</v>
      </c>
      <c r="E100" s="12" t="s">
        <v>18</v>
      </c>
      <c r="F100" s="79" t="s">
        <v>17</v>
      </c>
      <c r="G100" s="9" t="s">
        <v>297</v>
      </c>
      <c r="H100" s="12" t="s">
        <v>19</v>
      </c>
      <c r="I100" s="13">
        <v>79.699999999999989</v>
      </c>
      <c r="J100" s="87" t="s">
        <v>319</v>
      </c>
    </row>
    <row r="101" spans="1:10" ht="14.45" customHeight="1" x14ac:dyDescent="0.2">
      <c r="A101" s="11" t="s">
        <v>203</v>
      </c>
      <c r="B101" s="11" t="s">
        <v>76</v>
      </c>
      <c r="C101" s="9" t="s">
        <v>51</v>
      </c>
      <c r="D101" s="9" t="s">
        <v>62</v>
      </c>
      <c r="E101" s="12" t="s">
        <v>18</v>
      </c>
      <c r="F101" s="79" t="s">
        <v>17</v>
      </c>
      <c r="G101" s="9" t="s">
        <v>298</v>
      </c>
      <c r="H101" s="12" t="s">
        <v>19</v>
      </c>
      <c r="I101" s="13">
        <v>83.39</v>
      </c>
      <c r="J101" s="87" t="s">
        <v>319</v>
      </c>
    </row>
    <row r="102" spans="1:10" ht="14.45" customHeight="1" x14ac:dyDescent="0.2">
      <c r="A102" s="11" t="s">
        <v>203</v>
      </c>
      <c r="B102" s="11" t="s">
        <v>76</v>
      </c>
      <c r="C102" s="9" t="s">
        <v>51</v>
      </c>
      <c r="D102" s="9" t="s">
        <v>62</v>
      </c>
      <c r="E102" s="12" t="s">
        <v>18</v>
      </c>
      <c r="F102" s="79" t="s">
        <v>17</v>
      </c>
      <c r="G102" s="9" t="s">
        <v>297</v>
      </c>
      <c r="H102" s="12" t="s">
        <v>19</v>
      </c>
      <c r="I102" s="83">
        <v>134.76</v>
      </c>
      <c r="J102" s="87" t="s">
        <v>319</v>
      </c>
    </row>
    <row r="103" spans="1:10" ht="14.45" customHeight="1" x14ac:dyDescent="0.2">
      <c r="A103" s="11" t="s">
        <v>203</v>
      </c>
      <c r="B103" s="11" t="s">
        <v>76</v>
      </c>
      <c r="C103" s="9" t="s">
        <v>51</v>
      </c>
      <c r="D103" s="9" t="s">
        <v>62</v>
      </c>
      <c r="E103" s="12" t="s">
        <v>18</v>
      </c>
      <c r="F103" s="79" t="s">
        <v>17</v>
      </c>
      <c r="G103" s="9" t="s">
        <v>299</v>
      </c>
      <c r="H103" s="12" t="s">
        <v>19</v>
      </c>
      <c r="I103" s="13">
        <v>686.14</v>
      </c>
      <c r="J103" s="87" t="s">
        <v>319</v>
      </c>
    </row>
    <row r="104" spans="1:10" ht="14.45" customHeight="1" x14ac:dyDescent="0.2">
      <c r="A104" s="11" t="s">
        <v>203</v>
      </c>
      <c r="B104" s="11" t="s">
        <v>59</v>
      </c>
      <c r="C104" s="9" t="s">
        <v>51</v>
      </c>
      <c r="D104" s="9" t="s">
        <v>62</v>
      </c>
      <c r="E104" s="12" t="s">
        <v>18</v>
      </c>
      <c r="F104" s="80" t="s">
        <v>17</v>
      </c>
      <c r="G104" s="9" t="s">
        <v>299</v>
      </c>
      <c r="H104" s="12" t="s">
        <v>19</v>
      </c>
      <c r="I104" s="13">
        <v>784.56999999999994</v>
      </c>
      <c r="J104" s="87" t="s">
        <v>319</v>
      </c>
    </row>
    <row r="105" spans="1:10" ht="14.45" customHeight="1" x14ac:dyDescent="0.2">
      <c r="A105" s="11" t="s">
        <v>203</v>
      </c>
      <c r="B105" s="11" t="s">
        <v>76</v>
      </c>
      <c r="C105" s="9" t="s">
        <v>51</v>
      </c>
      <c r="D105" s="9" t="s">
        <v>64</v>
      </c>
      <c r="E105" s="12" t="s">
        <v>20</v>
      </c>
      <c r="F105" s="80" t="s">
        <v>70</v>
      </c>
      <c r="G105" s="9" t="s">
        <v>294</v>
      </c>
      <c r="H105" s="12" t="s">
        <v>19</v>
      </c>
      <c r="I105" s="13">
        <v>7.6099999999999994</v>
      </c>
      <c r="J105" s="87" t="s">
        <v>319</v>
      </c>
    </row>
    <row r="106" spans="1:10" ht="14.45" customHeight="1" x14ac:dyDescent="0.2">
      <c r="A106" s="11" t="s">
        <v>203</v>
      </c>
      <c r="B106" s="11" t="s">
        <v>59</v>
      </c>
      <c r="C106" s="9" t="s">
        <v>51</v>
      </c>
      <c r="D106" s="9" t="s">
        <v>64</v>
      </c>
      <c r="E106" s="12" t="s">
        <v>20</v>
      </c>
      <c r="F106" s="80" t="s">
        <v>70</v>
      </c>
      <c r="G106" s="9" t="s">
        <v>294</v>
      </c>
      <c r="H106" s="12" t="s">
        <v>19</v>
      </c>
      <c r="I106" s="13">
        <v>9.65</v>
      </c>
      <c r="J106" s="87" t="s">
        <v>319</v>
      </c>
    </row>
    <row r="107" spans="1:10" ht="14.45" customHeight="1" x14ac:dyDescent="0.2">
      <c r="A107" s="11" t="s">
        <v>203</v>
      </c>
      <c r="B107" s="11" t="s">
        <v>59</v>
      </c>
      <c r="C107" s="9" t="s">
        <v>51</v>
      </c>
      <c r="D107" s="9" t="s">
        <v>64</v>
      </c>
      <c r="E107" s="12" t="s">
        <v>20</v>
      </c>
      <c r="F107" s="80" t="s">
        <v>70</v>
      </c>
      <c r="G107" s="9" t="s">
        <v>295</v>
      </c>
      <c r="H107" s="12" t="s">
        <v>19</v>
      </c>
      <c r="I107" s="13">
        <v>10468.949999999999</v>
      </c>
      <c r="J107" s="87" t="s">
        <v>319</v>
      </c>
    </row>
    <row r="108" spans="1:10" ht="14.45" customHeight="1" x14ac:dyDescent="0.2">
      <c r="A108" s="11" t="s">
        <v>203</v>
      </c>
      <c r="B108" s="11" t="s">
        <v>76</v>
      </c>
      <c r="C108" s="9" t="s">
        <v>51</v>
      </c>
      <c r="D108" s="9" t="s">
        <v>64</v>
      </c>
      <c r="E108" s="12" t="s">
        <v>20</v>
      </c>
      <c r="F108" s="80" t="s">
        <v>70</v>
      </c>
      <c r="G108" s="9" t="s">
        <v>295</v>
      </c>
      <c r="H108" s="12" t="s">
        <v>19</v>
      </c>
      <c r="I108" s="13">
        <v>16243.719999999998</v>
      </c>
      <c r="J108" s="87" t="s">
        <v>319</v>
      </c>
    </row>
    <row r="109" spans="1:10" ht="14.45" customHeight="1" x14ac:dyDescent="0.2">
      <c r="A109" s="11" t="s">
        <v>203</v>
      </c>
      <c r="B109" s="11" t="s">
        <v>76</v>
      </c>
      <c r="C109" s="9" t="s">
        <v>51</v>
      </c>
      <c r="D109" s="9" t="s">
        <v>64</v>
      </c>
      <c r="E109" s="12" t="s">
        <v>8</v>
      </c>
      <c r="F109" s="80" t="s">
        <v>12</v>
      </c>
      <c r="G109" s="9" t="s">
        <v>283</v>
      </c>
      <c r="H109" s="12" t="s">
        <v>19</v>
      </c>
      <c r="I109" s="13">
        <v>1165.46</v>
      </c>
      <c r="J109" s="87" t="s">
        <v>319</v>
      </c>
    </row>
    <row r="110" spans="1:10" ht="14.45" customHeight="1" x14ac:dyDescent="0.2">
      <c r="A110" s="11" t="s">
        <v>203</v>
      </c>
      <c r="B110" s="11" t="s">
        <v>59</v>
      </c>
      <c r="C110" s="9" t="s">
        <v>51</v>
      </c>
      <c r="D110" s="9" t="s">
        <v>64</v>
      </c>
      <c r="E110" s="12" t="s">
        <v>8</v>
      </c>
      <c r="F110" s="80" t="s">
        <v>12</v>
      </c>
      <c r="G110" s="9" t="s">
        <v>283</v>
      </c>
      <c r="H110" s="12" t="s">
        <v>19</v>
      </c>
      <c r="I110" s="13">
        <v>2148.7799999999997</v>
      </c>
      <c r="J110" s="87" t="s">
        <v>319</v>
      </c>
    </row>
    <row r="111" spans="1:10" ht="14.45" customHeight="1" x14ac:dyDescent="0.2">
      <c r="A111" s="11" t="s">
        <v>203</v>
      </c>
      <c r="B111" s="11" t="s">
        <v>76</v>
      </c>
      <c r="C111" s="9" t="s">
        <v>51</v>
      </c>
      <c r="D111" s="9" t="s">
        <v>64</v>
      </c>
      <c r="E111" s="12" t="s">
        <v>8</v>
      </c>
      <c r="F111" s="12" t="s">
        <v>67</v>
      </c>
      <c r="G111" s="9" t="s">
        <v>286</v>
      </c>
      <c r="H111" s="12" t="s">
        <v>19</v>
      </c>
      <c r="I111" s="13">
        <v>764.06</v>
      </c>
      <c r="J111" s="87" t="s">
        <v>319</v>
      </c>
    </row>
    <row r="112" spans="1:10" ht="14.45" customHeight="1" x14ac:dyDescent="0.2">
      <c r="A112" s="11" t="s">
        <v>203</v>
      </c>
      <c r="B112" s="11" t="s">
        <v>59</v>
      </c>
      <c r="C112" s="9" t="s">
        <v>51</v>
      </c>
      <c r="D112" s="9" t="s">
        <v>64</v>
      </c>
      <c r="E112" s="12" t="s">
        <v>8</v>
      </c>
      <c r="F112" s="12" t="s">
        <v>67</v>
      </c>
      <c r="G112" s="9" t="s">
        <v>286</v>
      </c>
      <c r="H112" s="12" t="s">
        <v>19</v>
      </c>
      <c r="I112" s="13">
        <v>1331.02</v>
      </c>
      <c r="J112" s="87" t="s">
        <v>319</v>
      </c>
    </row>
    <row r="113" spans="1:10" ht="14.45" customHeight="1" x14ac:dyDescent="0.2">
      <c r="A113" s="11" t="s">
        <v>203</v>
      </c>
      <c r="B113" s="11" t="s">
        <v>59</v>
      </c>
      <c r="C113" s="9" t="s">
        <v>51</v>
      </c>
      <c r="D113" s="9" t="s">
        <v>64</v>
      </c>
      <c r="E113" s="12" t="s">
        <v>8</v>
      </c>
      <c r="F113" s="12" t="s">
        <v>95</v>
      </c>
      <c r="G113" s="9" t="s">
        <v>268</v>
      </c>
      <c r="H113" s="12" t="s">
        <v>19</v>
      </c>
      <c r="I113" s="13">
        <v>50.21</v>
      </c>
      <c r="J113" s="87" t="s">
        <v>319</v>
      </c>
    </row>
    <row r="114" spans="1:10" ht="14.45" customHeight="1" x14ac:dyDescent="0.2">
      <c r="A114" s="11" t="s">
        <v>203</v>
      </c>
      <c r="B114" s="11" t="s">
        <v>76</v>
      </c>
      <c r="C114" s="9" t="s">
        <v>51</v>
      </c>
      <c r="D114" s="9" t="s">
        <v>64</v>
      </c>
      <c r="E114" s="12" t="s">
        <v>8</v>
      </c>
      <c r="F114" s="12" t="s">
        <v>95</v>
      </c>
      <c r="G114" s="9" t="s">
        <v>268</v>
      </c>
      <c r="H114" s="12" t="s">
        <v>19</v>
      </c>
      <c r="I114" s="13">
        <v>87.51</v>
      </c>
      <c r="J114" s="87" t="s">
        <v>319</v>
      </c>
    </row>
    <row r="115" spans="1:10" ht="14.45" customHeight="1" x14ac:dyDescent="0.2">
      <c r="A115" s="11" t="s">
        <v>203</v>
      </c>
      <c r="B115" s="11" t="s">
        <v>76</v>
      </c>
      <c r="C115" s="9" t="s">
        <v>51</v>
      </c>
      <c r="D115" s="9" t="s">
        <v>64</v>
      </c>
      <c r="E115" s="12" t="s">
        <v>8</v>
      </c>
      <c r="F115" s="12" t="s">
        <v>95</v>
      </c>
      <c r="G115" s="9" t="s">
        <v>267</v>
      </c>
      <c r="H115" s="12" t="s">
        <v>19</v>
      </c>
      <c r="I115" s="13">
        <v>1183.8000000000002</v>
      </c>
      <c r="J115" s="87" t="s">
        <v>319</v>
      </c>
    </row>
    <row r="116" spans="1:10" ht="14.45" customHeight="1" x14ac:dyDescent="0.2">
      <c r="A116" s="11" t="s">
        <v>203</v>
      </c>
      <c r="B116" s="11" t="s">
        <v>59</v>
      </c>
      <c r="C116" s="9" t="s">
        <v>51</v>
      </c>
      <c r="D116" s="9" t="s">
        <v>64</v>
      </c>
      <c r="E116" s="12" t="s">
        <v>8</v>
      </c>
      <c r="F116" s="12" t="s">
        <v>95</v>
      </c>
      <c r="G116" s="9" t="s">
        <v>267</v>
      </c>
      <c r="H116" s="12" t="s">
        <v>19</v>
      </c>
      <c r="I116" s="13">
        <v>1605.33</v>
      </c>
      <c r="J116" s="87" t="s">
        <v>319</v>
      </c>
    </row>
    <row r="117" spans="1:10" ht="14.45" customHeight="1" x14ac:dyDescent="0.2">
      <c r="A117" s="11" t="s">
        <v>203</v>
      </c>
      <c r="B117" s="11" t="s">
        <v>59</v>
      </c>
      <c r="C117" s="9" t="s">
        <v>51</v>
      </c>
      <c r="D117" s="9" t="s">
        <v>64</v>
      </c>
      <c r="E117" s="12" t="s">
        <v>8</v>
      </c>
      <c r="F117" s="12" t="s">
        <v>95</v>
      </c>
      <c r="G117" s="9" t="s">
        <v>266</v>
      </c>
      <c r="H117" s="12" t="s">
        <v>19</v>
      </c>
      <c r="I117" s="13">
        <v>2822.45</v>
      </c>
      <c r="J117" s="87" t="s">
        <v>319</v>
      </c>
    </row>
    <row r="118" spans="1:10" ht="14.45" customHeight="1" x14ac:dyDescent="0.2">
      <c r="A118" s="11" t="s">
        <v>203</v>
      </c>
      <c r="B118" s="11" t="s">
        <v>76</v>
      </c>
      <c r="C118" s="9" t="s">
        <v>51</v>
      </c>
      <c r="D118" s="9" t="s">
        <v>64</v>
      </c>
      <c r="E118" s="12" t="s">
        <v>8</v>
      </c>
      <c r="F118" s="12" t="s">
        <v>95</v>
      </c>
      <c r="G118" s="9" t="s">
        <v>266</v>
      </c>
      <c r="H118" s="12" t="s">
        <v>19</v>
      </c>
      <c r="I118" s="13">
        <v>3495.5600000000013</v>
      </c>
      <c r="J118" s="87" t="s">
        <v>319</v>
      </c>
    </row>
    <row r="119" spans="1:10" ht="14.45" customHeight="1" x14ac:dyDescent="0.2">
      <c r="A119" s="11" t="s">
        <v>203</v>
      </c>
      <c r="B119" s="11" t="s">
        <v>59</v>
      </c>
      <c r="C119" s="9" t="s">
        <v>51</v>
      </c>
      <c r="D119" s="9" t="s">
        <v>64</v>
      </c>
      <c r="E119" s="12" t="s">
        <v>8</v>
      </c>
      <c r="F119" s="12" t="s">
        <v>75</v>
      </c>
      <c r="G119" s="9" t="s">
        <v>287</v>
      </c>
      <c r="H119" s="12" t="s">
        <v>19</v>
      </c>
      <c r="I119" s="13">
        <v>9178.9500000000007</v>
      </c>
      <c r="J119" s="87" t="s">
        <v>319</v>
      </c>
    </row>
    <row r="120" spans="1:10" ht="14.45" customHeight="1" x14ac:dyDescent="0.2">
      <c r="A120" s="11" t="s">
        <v>203</v>
      </c>
      <c r="B120" s="11" t="s">
        <v>76</v>
      </c>
      <c r="C120" s="9" t="s">
        <v>51</v>
      </c>
      <c r="D120" s="9" t="s">
        <v>64</v>
      </c>
      <c r="E120" s="12" t="s">
        <v>8</v>
      </c>
      <c r="F120" s="12" t="s">
        <v>75</v>
      </c>
      <c r="G120" s="9" t="s">
        <v>287</v>
      </c>
      <c r="H120" s="12" t="s">
        <v>19</v>
      </c>
      <c r="I120" s="13">
        <v>13003.79</v>
      </c>
      <c r="J120" s="87" t="s">
        <v>319</v>
      </c>
    </row>
    <row r="121" spans="1:10" ht="14.45" customHeight="1" x14ac:dyDescent="0.2">
      <c r="A121" s="11" t="s">
        <v>203</v>
      </c>
      <c r="B121" s="11" t="s">
        <v>59</v>
      </c>
      <c r="C121" s="9" t="s">
        <v>51</v>
      </c>
      <c r="D121" s="9" t="s">
        <v>64</v>
      </c>
      <c r="E121" s="12" t="s">
        <v>8</v>
      </c>
      <c r="F121" s="80" t="s">
        <v>22</v>
      </c>
      <c r="G121" s="9" t="s">
        <v>301</v>
      </c>
      <c r="H121" s="12" t="s">
        <v>19</v>
      </c>
      <c r="I121" s="13">
        <v>2285.89</v>
      </c>
      <c r="J121" s="87" t="s">
        <v>319</v>
      </c>
    </row>
    <row r="122" spans="1:10" ht="14.45" customHeight="1" x14ac:dyDescent="0.2">
      <c r="A122" s="11" t="s">
        <v>203</v>
      </c>
      <c r="B122" s="11" t="s">
        <v>76</v>
      </c>
      <c r="C122" s="9" t="s">
        <v>51</v>
      </c>
      <c r="D122" s="9" t="s">
        <v>64</v>
      </c>
      <c r="E122" s="12" t="s">
        <v>8</v>
      </c>
      <c r="F122" s="80" t="s">
        <v>22</v>
      </c>
      <c r="G122" s="9" t="s">
        <v>301</v>
      </c>
      <c r="H122" s="12" t="s">
        <v>19</v>
      </c>
      <c r="I122" s="13">
        <v>1884.2800000000002</v>
      </c>
      <c r="J122" s="87" t="s">
        <v>319</v>
      </c>
    </row>
    <row r="123" spans="1:10" ht="14.45" customHeight="1" x14ac:dyDescent="0.2">
      <c r="A123" s="11" t="s">
        <v>203</v>
      </c>
      <c r="B123" s="11" t="s">
        <v>76</v>
      </c>
      <c r="C123" s="9" t="s">
        <v>51</v>
      </c>
      <c r="D123" s="9" t="s">
        <v>64</v>
      </c>
      <c r="E123" s="12" t="s">
        <v>18</v>
      </c>
      <c r="F123" s="79" t="s">
        <v>16</v>
      </c>
      <c r="G123" s="9" t="s">
        <v>274</v>
      </c>
      <c r="H123" s="12" t="s">
        <v>19</v>
      </c>
      <c r="I123" s="13">
        <v>6.52</v>
      </c>
      <c r="J123" s="87" t="s">
        <v>319</v>
      </c>
    </row>
    <row r="124" spans="1:10" ht="14.45" customHeight="1" x14ac:dyDescent="0.2">
      <c r="A124" s="11" t="s">
        <v>203</v>
      </c>
      <c r="B124" s="11" t="s">
        <v>59</v>
      </c>
      <c r="C124" s="9" t="s">
        <v>51</v>
      </c>
      <c r="D124" s="9" t="s">
        <v>64</v>
      </c>
      <c r="E124" s="12" t="s">
        <v>18</v>
      </c>
      <c r="F124" s="79" t="s">
        <v>16</v>
      </c>
      <c r="G124" s="9" t="s">
        <v>273</v>
      </c>
      <c r="H124" s="12" t="s">
        <v>19</v>
      </c>
      <c r="I124" s="13">
        <v>14.309999999999999</v>
      </c>
      <c r="J124" s="87" t="s">
        <v>319</v>
      </c>
    </row>
    <row r="125" spans="1:10" ht="14.45" customHeight="1" x14ac:dyDescent="0.2">
      <c r="A125" s="11" t="s">
        <v>203</v>
      </c>
      <c r="B125" s="11" t="s">
        <v>76</v>
      </c>
      <c r="C125" s="9" t="s">
        <v>51</v>
      </c>
      <c r="D125" s="9" t="s">
        <v>64</v>
      </c>
      <c r="E125" s="12" t="s">
        <v>18</v>
      </c>
      <c r="F125" s="79" t="s">
        <v>16</v>
      </c>
      <c r="G125" s="9" t="s">
        <v>273</v>
      </c>
      <c r="H125" s="12" t="s">
        <v>19</v>
      </c>
      <c r="I125" s="13">
        <v>16.509999999999998</v>
      </c>
      <c r="J125" s="87" t="s">
        <v>319</v>
      </c>
    </row>
    <row r="126" spans="1:10" ht="14.45" customHeight="1" x14ac:dyDescent="0.2">
      <c r="A126" s="11" t="s">
        <v>203</v>
      </c>
      <c r="B126" s="11" t="s">
        <v>59</v>
      </c>
      <c r="C126" s="9" t="s">
        <v>51</v>
      </c>
      <c r="D126" s="9" t="s">
        <v>64</v>
      </c>
      <c r="E126" s="12" t="s">
        <v>18</v>
      </c>
      <c r="F126" s="79" t="s">
        <v>16</v>
      </c>
      <c r="G126" s="9" t="s">
        <v>280</v>
      </c>
      <c r="H126" s="12" t="s">
        <v>19</v>
      </c>
      <c r="I126" s="13">
        <v>27.37</v>
      </c>
      <c r="J126" s="87" t="s">
        <v>319</v>
      </c>
    </row>
    <row r="127" spans="1:10" ht="14.45" customHeight="1" x14ac:dyDescent="0.2">
      <c r="A127" s="11" t="s">
        <v>203</v>
      </c>
      <c r="B127" s="11" t="s">
        <v>76</v>
      </c>
      <c r="C127" s="9" t="s">
        <v>51</v>
      </c>
      <c r="D127" s="9" t="s">
        <v>64</v>
      </c>
      <c r="E127" s="12" t="s">
        <v>18</v>
      </c>
      <c r="F127" s="79" t="s">
        <v>16</v>
      </c>
      <c r="G127" s="9" t="s">
        <v>280</v>
      </c>
      <c r="H127" s="12" t="s">
        <v>19</v>
      </c>
      <c r="I127" s="13">
        <v>31.650000000000002</v>
      </c>
      <c r="J127" s="87" t="s">
        <v>319</v>
      </c>
    </row>
    <row r="128" spans="1:10" ht="14.45" customHeight="1" x14ac:dyDescent="0.2">
      <c r="A128" s="11" t="s">
        <v>203</v>
      </c>
      <c r="B128" s="11" t="s">
        <v>59</v>
      </c>
      <c r="C128" s="9" t="s">
        <v>51</v>
      </c>
      <c r="D128" s="9" t="s">
        <v>64</v>
      </c>
      <c r="E128" s="12" t="s">
        <v>18</v>
      </c>
      <c r="F128" s="79" t="s">
        <v>16</v>
      </c>
      <c r="G128" s="9" t="s">
        <v>276</v>
      </c>
      <c r="H128" s="12" t="s">
        <v>19</v>
      </c>
      <c r="I128" s="13">
        <v>86.110000000000014</v>
      </c>
      <c r="J128" s="87" t="s">
        <v>319</v>
      </c>
    </row>
    <row r="129" spans="1:10" ht="14.45" customHeight="1" x14ac:dyDescent="0.2">
      <c r="A129" s="11" t="s">
        <v>203</v>
      </c>
      <c r="B129" s="11" t="s">
        <v>59</v>
      </c>
      <c r="C129" s="9" t="s">
        <v>51</v>
      </c>
      <c r="D129" s="9" t="s">
        <v>64</v>
      </c>
      <c r="E129" s="12" t="s">
        <v>18</v>
      </c>
      <c r="F129" s="79" t="s">
        <v>16</v>
      </c>
      <c r="G129" s="9" t="s">
        <v>278</v>
      </c>
      <c r="H129" s="12" t="s">
        <v>19</v>
      </c>
      <c r="I129" s="83">
        <v>103.86</v>
      </c>
      <c r="J129" s="87" t="s">
        <v>319</v>
      </c>
    </row>
    <row r="130" spans="1:10" ht="14.45" customHeight="1" x14ac:dyDescent="0.2">
      <c r="A130" s="11" t="s">
        <v>203</v>
      </c>
      <c r="B130" s="11" t="s">
        <v>76</v>
      </c>
      <c r="C130" s="9" t="s">
        <v>51</v>
      </c>
      <c r="D130" s="9" t="s">
        <v>64</v>
      </c>
      <c r="E130" s="12" t="s">
        <v>18</v>
      </c>
      <c r="F130" s="79" t="s">
        <v>16</v>
      </c>
      <c r="G130" s="9" t="s">
        <v>276</v>
      </c>
      <c r="H130" s="12" t="s">
        <v>19</v>
      </c>
      <c r="I130" s="13">
        <v>113.67000000000004</v>
      </c>
      <c r="J130" s="87" t="s">
        <v>319</v>
      </c>
    </row>
    <row r="131" spans="1:10" ht="14.45" customHeight="1" x14ac:dyDescent="0.2">
      <c r="A131" s="11" t="s">
        <v>203</v>
      </c>
      <c r="B131" s="11" t="s">
        <v>76</v>
      </c>
      <c r="C131" s="9" t="s">
        <v>51</v>
      </c>
      <c r="D131" s="9" t="s">
        <v>64</v>
      </c>
      <c r="E131" s="12" t="s">
        <v>18</v>
      </c>
      <c r="F131" s="79" t="s">
        <v>16</v>
      </c>
      <c r="G131" s="9" t="s">
        <v>278</v>
      </c>
      <c r="H131" s="12" t="s">
        <v>19</v>
      </c>
      <c r="I131" s="83">
        <v>132.12</v>
      </c>
      <c r="J131" s="87" t="s">
        <v>319</v>
      </c>
    </row>
    <row r="132" spans="1:10" ht="14.45" customHeight="1" x14ac:dyDescent="0.2">
      <c r="A132" s="11" t="s">
        <v>203</v>
      </c>
      <c r="B132" s="11" t="s">
        <v>59</v>
      </c>
      <c r="C132" s="9" t="s">
        <v>51</v>
      </c>
      <c r="D132" s="9" t="s">
        <v>64</v>
      </c>
      <c r="E132" s="12" t="s">
        <v>18</v>
      </c>
      <c r="F132" s="79" t="s">
        <v>16</v>
      </c>
      <c r="G132" s="9" t="s">
        <v>274</v>
      </c>
      <c r="H132" s="12" t="s">
        <v>19</v>
      </c>
      <c r="I132" s="13">
        <v>183.31999999999996</v>
      </c>
      <c r="J132" s="87" t="s">
        <v>319</v>
      </c>
    </row>
    <row r="133" spans="1:10" ht="14.45" customHeight="1" x14ac:dyDescent="0.2">
      <c r="A133" s="11" t="s">
        <v>203</v>
      </c>
      <c r="B133" s="11" t="s">
        <v>59</v>
      </c>
      <c r="C133" s="9" t="s">
        <v>51</v>
      </c>
      <c r="D133" s="9" t="s">
        <v>64</v>
      </c>
      <c r="E133" s="12" t="s">
        <v>18</v>
      </c>
      <c r="F133" s="79" t="s">
        <v>16</v>
      </c>
      <c r="G133" s="9" t="s">
        <v>279</v>
      </c>
      <c r="H133" s="12" t="s">
        <v>19</v>
      </c>
      <c r="I133" s="13">
        <v>543.22</v>
      </c>
      <c r="J133" s="87" t="s">
        <v>319</v>
      </c>
    </row>
    <row r="134" spans="1:10" ht="14.45" customHeight="1" x14ac:dyDescent="0.2">
      <c r="A134" s="11" t="s">
        <v>203</v>
      </c>
      <c r="B134" s="11" t="s">
        <v>76</v>
      </c>
      <c r="C134" s="9" t="s">
        <v>51</v>
      </c>
      <c r="D134" s="9" t="s">
        <v>64</v>
      </c>
      <c r="E134" s="12" t="s">
        <v>18</v>
      </c>
      <c r="F134" s="79" t="s">
        <v>16</v>
      </c>
      <c r="G134" s="9" t="s">
        <v>277</v>
      </c>
      <c r="H134" s="12" t="s">
        <v>19</v>
      </c>
      <c r="I134" s="13">
        <v>544.29999999999995</v>
      </c>
      <c r="J134" s="87" t="s">
        <v>319</v>
      </c>
    </row>
    <row r="135" spans="1:10" ht="14.45" customHeight="1" x14ac:dyDescent="0.2">
      <c r="A135" s="11" t="s">
        <v>203</v>
      </c>
      <c r="B135" s="11" t="s">
        <v>59</v>
      </c>
      <c r="C135" s="9" t="s">
        <v>51</v>
      </c>
      <c r="D135" s="9" t="s">
        <v>64</v>
      </c>
      <c r="E135" s="12" t="s">
        <v>18</v>
      </c>
      <c r="F135" s="79" t="s">
        <v>16</v>
      </c>
      <c r="G135" s="9" t="s">
        <v>281</v>
      </c>
      <c r="H135" s="12" t="s">
        <v>19</v>
      </c>
      <c r="I135" s="13">
        <v>556.28</v>
      </c>
      <c r="J135" s="87" t="s">
        <v>319</v>
      </c>
    </row>
    <row r="136" spans="1:10" ht="14.45" customHeight="1" x14ac:dyDescent="0.2">
      <c r="A136" s="11" t="s">
        <v>203</v>
      </c>
      <c r="B136" s="11" t="s">
        <v>76</v>
      </c>
      <c r="C136" s="9" t="s">
        <v>51</v>
      </c>
      <c r="D136" s="9" t="s">
        <v>64</v>
      </c>
      <c r="E136" s="12" t="s">
        <v>18</v>
      </c>
      <c r="F136" s="79" t="s">
        <v>16</v>
      </c>
      <c r="G136" s="9" t="s">
        <v>281</v>
      </c>
      <c r="H136" s="12" t="s">
        <v>19</v>
      </c>
      <c r="I136" s="13">
        <v>633.41999999999996</v>
      </c>
      <c r="J136" s="87" t="s">
        <v>319</v>
      </c>
    </row>
    <row r="137" spans="1:10" ht="14.45" customHeight="1" x14ac:dyDescent="0.2">
      <c r="A137" s="11" t="s">
        <v>203</v>
      </c>
      <c r="B137" s="11" t="s">
        <v>76</v>
      </c>
      <c r="C137" s="9" t="s">
        <v>51</v>
      </c>
      <c r="D137" s="9" t="s">
        <v>64</v>
      </c>
      <c r="E137" s="12" t="s">
        <v>18</v>
      </c>
      <c r="F137" s="79" t="s">
        <v>16</v>
      </c>
      <c r="G137" s="9" t="s">
        <v>279</v>
      </c>
      <c r="H137" s="12" t="s">
        <v>19</v>
      </c>
      <c r="I137" s="13">
        <v>734.54000000000008</v>
      </c>
      <c r="J137" s="87" t="s">
        <v>319</v>
      </c>
    </row>
    <row r="138" spans="1:10" ht="14.45" customHeight="1" x14ac:dyDescent="0.2">
      <c r="A138" s="11" t="s">
        <v>203</v>
      </c>
      <c r="B138" s="11" t="s">
        <v>59</v>
      </c>
      <c r="C138" s="9" t="s">
        <v>51</v>
      </c>
      <c r="D138" s="9" t="s">
        <v>64</v>
      </c>
      <c r="E138" s="12" t="s">
        <v>18</v>
      </c>
      <c r="F138" s="79" t="s">
        <v>16</v>
      </c>
      <c r="G138" s="9" t="s">
        <v>282</v>
      </c>
      <c r="H138" s="12" t="s">
        <v>19</v>
      </c>
      <c r="I138" s="13">
        <v>969.51</v>
      </c>
      <c r="J138" s="87" t="s">
        <v>319</v>
      </c>
    </row>
    <row r="139" spans="1:10" x14ac:dyDescent="0.2">
      <c r="A139" s="11" t="s">
        <v>203</v>
      </c>
      <c r="B139" s="11" t="s">
        <v>76</v>
      </c>
      <c r="C139" s="9" t="s">
        <v>51</v>
      </c>
      <c r="D139" s="9" t="s">
        <v>64</v>
      </c>
      <c r="E139" s="12" t="s">
        <v>18</v>
      </c>
      <c r="F139" s="80" t="s">
        <v>16</v>
      </c>
      <c r="G139" s="9" t="s">
        <v>282</v>
      </c>
      <c r="H139" s="12" t="s">
        <v>19</v>
      </c>
      <c r="I139" s="13">
        <v>1309.1599999999999</v>
      </c>
      <c r="J139" s="87" t="s">
        <v>319</v>
      </c>
    </row>
    <row r="140" spans="1:10" ht="14.45" customHeight="1" x14ac:dyDescent="0.2">
      <c r="A140" s="11" t="s">
        <v>203</v>
      </c>
      <c r="B140" s="11" t="s">
        <v>59</v>
      </c>
      <c r="C140" s="9" t="s">
        <v>51</v>
      </c>
      <c r="D140" s="9" t="s">
        <v>64</v>
      </c>
      <c r="E140" s="12" t="s">
        <v>18</v>
      </c>
      <c r="F140" s="80" t="s">
        <v>16</v>
      </c>
      <c r="G140" s="9" t="s">
        <v>277</v>
      </c>
      <c r="H140" s="12" t="s">
        <v>19</v>
      </c>
      <c r="I140" s="13">
        <v>1474.69</v>
      </c>
      <c r="J140" s="87" t="s">
        <v>319</v>
      </c>
    </row>
    <row r="141" spans="1:10" ht="14.45" customHeight="1" x14ac:dyDescent="0.2">
      <c r="A141" s="11" t="s">
        <v>203</v>
      </c>
      <c r="B141" s="11" t="s">
        <v>59</v>
      </c>
      <c r="C141" s="9" t="s">
        <v>51</v>
      </c>
      <c r="D141" s="9" t="s">
        <v>64</v>
      </c>
      <c r="E141" s="12" t="s">
        <v>18</v>
      </c>
      <c r="F141" s="80" t="s">
        <v>16</v>
      </c>
      <c r="G141" s="9" t="s">
        <v>272</v>
      </c>
      <c r="H141" s="12" t="s">
        <v>19</v>
      </c>
      <c r="I141" s="13">
        <v>2135.66</v>
      </c>
      <c r="J141" s="87" t="s">
        <v>319</v>
      </c>
    </row>
    <row r="142" spans="1:10" ht="14.45" customHeight="1" x14ac:dyDescent="0.2">
      <c r="A142" s="11" t="s">
        <v>203</v>
      </c>
      <c r="B142" s="11" t="s">
        <v>59</v>
      </c>
      <c r="C142" s="9" t="s">
        <v>51</v>
      </c>
      <c r="D142" s="9" t="s">
        <v>64</v>
      </c>
      <c r="E142" s="12" t="s">
        <v>18</v>
      </c>
      <c r="F142" s="80" t="s">
        <v>16</v>
      </c>
      <c r="G142" s="9" t="s">
        <v>275</v>
      </c>
      <c r="H142" s="12" t="s">
        <v>19</v>
      </c>
      <c r="I142" s="13">
        <v>2322.4700000000003</v>
      </c>
      <c r="J142" s="87" t="s">
        <v>319</v>
      </c>
    </row>
    <row r="143" spans="1:10" ht="14.45" customHeight="1" x14ac:dyDescent="0.2">
      <c r="A143" s="11" t="s">
        <v>203</v>
      </c>
      <c r="B143" s="11" t="s">
        <v>76</v>
      </c>
      <c r="C143" s="9" t="s">
        <v>51</v>
      </c>
      <c r="D143" s="9" t="s">
        <v>64</v>
      </c>
      <c r="E143" s="12" t="s">
        <v>18</v>
      </c>
      <c r="F143" s="80" t="s">
        <v>16</v>
      </c>
      <c r="G143" s="9" t="s">
        <v>272</v>
      </c>
      <c r="H143" s="12" t="s">
        <v>19</v>
      </c>
      <c r="I143" s="13">
        <v>2997.6800000000012</v>
      </c>
      <c r="J143" s="87" t="s">
        <v>319</v>
      </c>
    </row>
    <row r="144" spans="1:10" ht="14.45" customHeight="1" x14ac:dyDescent="0.2">
      <c r="A144" s="11" t="s">
        <v>203</v>
      </c>
      <c r="B144" s="11" t="s">
        <v>76</v>
      </c>
      <c r="C144" s="9" t="s">
        <v>51</v>
      </c>
      <c r="D144" s="9" t="s">
        <v>64</v>
      </c>
      <c r="E144" s="12" t="s">
        <v>18</v>
      </c>
      <c r="F144" s="80" t="s">
        <v>16</v>
      </c>
      <c r="G144" s="9" t="s">
        <v>275</v>
      </c>
      <c r="H144" s="12" t="s">
        <v>19</v>
      </c>
      <c r="I144" s="13">
        <v>3140.7000000000007</v>
      </c>
      <c r="J144" s="87" t="s">
        <v>319</v>
      </c>
    </row>
    <row r="145" spans="1:10" ht="14.45" customHeight="1" x14ac:dyDescent="0.2">
      <c r="A145" s="11" t="s">
        <v>203</v>
      </c>
      <c r="B145" s="11" t="s">
        <v>76</v>
      </c>
      <c r="C145" s="9" t="s">
        <v>51</v>
      </c>
      <c r="D145" s="9" t="s">
        <v>64</v>
      </c>
      <c r="E145" s="12" t="s">
        <v>18</v>
      </c>
      <c r="F145" s="80" t="s">
        <v>92</v>
      </c>
      <c r="G145" s="9" t="s">
        <v>305</v>
      </c>
      <c r="H145" s="12" t="s">
        <v>19</v>
      </c>
      <c r="I145" s="13">
        <v>55.92</v>
      </c>
      <c r="J145" s="87" t="s">
        <v>319</v>
      </c>
    </row>
    <row r="146" spans="1:10" ht="14.45" customHeight="1" x14ac:dyDescent="0.2">
      <c r="A146" s="11" t="s">
        <v>203</v>
      </c>
      <c r="B146" s="11" t="s">
        <v>59</v>
      </c>
      <c r="C146" s="9" t="s">
        <v>51</v>
      </c>
      <c r="D146" s="9" t="s">
        <v>64</v>
      </c>
      <c r="E146" s="12" t="s">
        <v>18</v>
      </c>
      <c r="F146" s="80" t="s">
        <v>92</v>
      </c>
      <c r="G146" s="9" t="s">
        <v>284</v>
      </c>
      <c r="H146" s="12" t="s">
        <v>19</v>
      </c>
      <c r="I146" s="13">
        <v>447.71999999999997</v>
      </c>
      <c r="J146" s="87" t="s">
        <v>319</v>
      </c>
    </row>
    <row r="147" spans="1:10" ht="14.45" customHeight="1" x14ac:dyDescent="0.2">
      <c r="A147" s="11" t="s">
        <v>203</v>
      </c>
      <c r="B147" s="11" t="s">
        <v>76</v>
      </c>
      <c r="C147" s="9" t="s">
        <v>51</v>
      </c>
      <c r="D147" s="9" t="s">
        <v>64</v>
      </c>
      <c r="E147" s="12" t="s">
        <v>18</v>
      </c>
      <c r="F147" s="80" t="s">
        <v>92</v>
      </c>
      <c r="G147" s="9" t="s">
        <v>284</v>
      </c>
      <c r="H147" s="12" t="s">
        <v>19</v>
      </c>
      <c r="I147" s="13">
        <v>942.68</v>
      </c>
      <c r="J147" s="87" t="s">
        <v>319</v>
      </c>
    </row>
    <row r="148" spans="1:10" ht="14.45" customHeight="1" x14ac:dyDescent="0.2">
      <c r="A148" s="11" t="s">
        <v>203</v>
      </c>
      <c r="B148" s="11" t="s">
        <v>59</v>
      </c>
      <c r="C148" s="9" t="s">
        <v>51</v>
      </c>
      <c r="D148" s="9" t="s">
        <v>64</v>
      </c>
      <c r="E148" s="12" t="s">
        <v>18</v>
      </c>
      <c r="F148" s="80" t="s">
        <v>98</v>
      </c>
      <c r="G148" s="9" t="s">
        <v>285</v>
      </c>
      <c r="H148" s="12" t="s">
        <v>19</v>
      </c>
      <c r="I148" s="83">
        <v>6528.16</v>
      </c>
      <c r="J148" s="87" t="s">
        <v>319</v>
      </c>
    </row>
    <row r="149" spans="1:10" ht="14.45" customHeight="1" x14ac:dyDescent="0.2">
      <c r="A149" s="11" t="s">
        <v>203</v>
      </c>
      <c r="B149" s="11" t="s">
        <v>76</v>
      </c>
      <c r="C149" s="9" t="s">
        <v>51</v>
      </c>
      <c r="D149" s="9" t="s">
        <v>64</v>
      </c>
      <c r="E149" s="12" t="s">
        <v>18</v>
      </c>
      <c r="F149" s="80" t="s">
        <v>98</v>
      </c>
      <c r="G149" s="9" t="s">
        <v>285</v>
      </c>
      <c r="H149" s="12" t="s">
        <v>19</v>
      </c>
      <c r="I149" s="13">
        <v>8500.9700000000012</v>
      </c>
      <c r="J149" s="87" t="s">
        <v>319</v>
      </c>
    </row>
    <row r="150" spans="1:10" ht="14.45" customHeight="1" x14ac:dyDescent="0.2">
      <c r="A150" s="11" t="s">
        <v>203</v>
      </c>
      <c r="B150" s="11" t="s">
        <v>59</v>
      </c>
      <c r="C150" s="9" t="s">
        <v>51</v>
      </c>
      <c r="D150" s="9" t="s">
        <v>64</v>
      </c>
      <c r="E150" s="12" t="s">
        <v>18</v>
      </c>
      <c r="F150" s="80" t="s">
        <v>15</v>
      </c>
      <c r="G150" s="9" t="s">
        <v>288</v>
      </c>
      <c r="H150" s="12" t="s">
        <v>19</v>
      </c>
      <c r="I150" s="13">
        <v>118.97</v>
      </c>
      <c r="J150" s="87" t="s">
        <v>319</v>
      </c>
    </row>
    <row r="151" spans="1:10" ht="14.45" customHeight="1" x14ac:dyDescent="0.2">
      <c r="A151" s="11" t="s">
        <v>203</v>
      </c>
      <c r="B151" s="11" t="s">
        <v>76</v>
      </c>
      <c r="C151" s="9" t="s">
        <v>51</v>
      </c>
      <c r="D151" s="9" t="s">
        <v>64</v>
      </c>
      <c r="E151" s="12" t="s">
        <v>18</v>
      </c>
      <c r="F151" s="80" t="s">
        <v>15</v>
      </c>
      <c r="G151" s="9" t="s">
        <v>288</v>
      </c>
      <c r="H151" s="12" t="s">
        <v>19</v>
      </c>
      <c r="I151" s="13">
        <v>118.97</v>
      </c>
      <c r="J151" s="87" t="s">
        <v>319</v>
      </c>
    </row>
    <row r="152" spans="1:10" ht="14.45" customHeight="1" x14ac:dyDescent="0.2">
      <c r="A152" s="11" t="s">
        <v>203</v>
      </c>
      <c r="B152" s="11" t="s">
        <v>59</v>
      </c>
      <c r="C152" s="9" t="s">
        <v>51</v>
      </c>
      <c r="D152" s="9" t="s">
        <v>64</v>
      </c>
      <c r="E152" s="12" t="s">
        <v>18</v>
      </c>
      <c r="F152" s="80" t="s">
        <v>15</v>
      </c>
      <c r="G152" s="9" t="s">
        <v>289</v>
      </c>
      <c r="H152" s="12" t="s">
        <v>19</v>
      </c>
      <c r="I152" s="13">
        <v>188.55</v>
      </c>
      <c r="J152" s="87" t="s">
        <v>319</v>
      </c>
    </row>
    <row r="153" spans="1:10" ht="14.45" customHeight="1" x14ac:dyDescent="0.2">
      <c r="A153" s="11" t="s">
        <v>203</v>
      </c>
      <c r="B153" s="11" t="s">
        <v>76</v>
      </c>
      <c r="C153" s="9" t="s">
        <v>51</v>
      </c>
      <c r="D153" s="9" t="s">
        <v>64</v>
      </c>
      <c r="E153" s="12" t="s">
        <v>18</v>
      </c>
      <c r="F153" s="80" t="s">
        <v>15</v>
      </c>
      <c r="G153" s="9" t="s">
        <v>289</v>
      </c>
      <c r="H153" s="12" t="s">
        <v>19</v>
      </c>
      <c r="I153" s="13">
        <v>188.55</v>
      </c>
      <c r="J153" s="87" t="s">
        <v>319</v>
      </c>
    </row>
    <row r="154" spans="1:10" ht="14.45" customHeight="1" x14ac:dyDescent="0.2">
      <c r="A154" s="11" t="s">
        <v>203</v>
      </c>
      <c r="B154" s="11" t="s">
        <v>59</v>
      </c>
      <c r="C154" s="9" t="s">
        <v>51</v>
      </c>
      <c r="D154" s="9" t="s">
        <v>64</v>
      </c>
      <c r="E154" s="12" t="s">
        <v>18</v>
      </c>
      <c r="F154" s="80" t="s">
        <v>15</v>
      </c>
      <c r="G154" s="9" t="s">
        <v>291</v>
      </c>
      <c r="H154" s="12" t="s">
        <v>19</v>
      </c>
      <c r="I154" s="13">
        <v>1496.8300000000002</v>
      </c>
      <c r="J154" s="87" t="s">
        <v>319</v>
      </c>
    </row>
    <row r="155" spans="1:10" ht="14.45" customHeight="1" x14ac:dyDescent="0.2">
      <c r="A155" s="11" t="s">
        <v>203</v>
      </c>
      <c r="B155" s="11" t="s">
        <v>59</v>
      </c>
      <c r="C155" s="9" t="s">
        <v>51</v>
      </c>
      <c r="D155" s="9" t="s">
        <v>64</v>
      </c>
      <c r="E155" s="12" t="s">
        <v>18</v>
      </c>
      <c r="F155" s="80" t="s">
        <v>15</v>
      </c>
      <c r="G155" s="9" t="s">
        <v>292</v>
      </c>
      <c r="H155" s="12" t="s">
        <v>19</v>
      </c>
      <c r="I155" s="13">
        <v>2140.0500000000002</v>
      </c>
      <c r="J155" s="87" t="s">
        <v>319</v>
      </c>
    </row>
    <row r="156" spans="1:10" ht="14.45" customHeight="1" x14ac:dyDescent="0.2">
      <c r="A156" s="11" t="s">
        <v>203</v>
      </c>
      <c r="B156" s="11" t="s">
        <v>59</v>
      </c>
      <c r="C156" s="9" t="s">
        <v>51</v>
      </c>
      <c r="D156" s="9" t="s">
        <v>64</v>
      </c>
      <c r="E156" s="12" t="s">
        <v>18</v>
      </c>
      <c r="F156" s="80" t="s">
        <v>15</v>
      </c>
      <c r="G156" s="9" t="s">
        <v>302</v>
      </c>
      <c r="H156" s="12" t="s">
        <v>19</v>
      </c>
      <c r="I156" s="13">
        <v>2324.4899999999998</v>
      </c>
      <c r="J156" s="87" t="s">
        <v>319</v>
      </c>
    </row>
    <row r="157" spans="1:10" ht="14.45" customHeight="1" x14ac:dyDescent="0.2">
      <c r="A157" s="11" t="s">
        <v>203</v>
      </c>
      <c r="B157" s="11" t="s">
        <v>59</v>
      </c>
      <c r="C157" s="9" t="s">
        <v>51</v>
      </c>
      <c r="D157" s="9" t="s">
        <v>64</v>
      </c>
      <c r="E157" s="12" t="s">
        <v>18</v>
      </c>
      <c r="F157" s="80" t="s">
        <v>15</v>
      </c>
      <c r="G157" s="9" t="s">
        <v>290</v>
      </c>
      <c r="H157" s="12" t="s">
        <v>19</v>
      </c>
      <c r="I157" s="13">
        <v>2858.67</v>
      </c>
      <c r="J157" s="87" t="s">
        <v>319</v>
      </c>
    </row>
    <row r="158" spans="1:10" ht="14.45" customHeight="1" x14ac:dyDescent="0.2">
      <c r="A158" s="11" t="s">
        <v>203</v>
      </c>
      <c r="B158" s="11" t="s">
        <v>76</v>
      </c>
      <c r="C158" s="9" t="s">
        <v>51</v>
      </c>
      <c r="D158" s="9" t="s">
        <v>64</v>
      </c>
      <c r="E158" s="12" t="s">
        <v>18</v>
      </c>
      <c r="F158" s="80" t="s">
        <v>15</v>
      </c>
      <c r="G158" s="9" t="s">
        <v>292</v>
      </c>
      <c r="H158" s="12" t="s">
        <v>19</v>
      </c>
      <c r="I158" s="13">
        <v>2905.54</v>
      </c>
      <c r="J158" s="87" t="s">
        <v>319</v>
      </c>
    </row>
    <row r="159" spans="1:10" ht="14.45" customHeight="1" x14ac:dyDescent="0.2">
      <c r="A159" s="11" t="s">
        <v>203</v>
      </c>
      <c r="B159" s="11" t="s">
        <v>76</v>
      </c>
      <c r="C159" s="9" t="s">
        <v>51</v>
      </c>
      <c r="D159" s="9" t="s">
        <v>64</v>
      </c>
      <c r="E159" s="12" t="s">
        <v>18</v>
      </c>
      <c r="F159" s="80" t="s">
        <v>15</v>
      </c>
      <c r="G159" s="9" t="s">
        <v>291</v>
      </c>
      <c r="H159" s="12" t="s">
        <v>19</v>
      </c>
      <c r="I159" s="13">
        <v>3117.1</v>
      </c>
      <c r="J159" s="87" t="s">
        <v>319</v>
      </c>
    </row>
    <row r="160" spans="1:10" ht="14.45" customHeight="1" x14ac:dyDescent="0.2">
      <c r="A160" s="11" t="s">
        <v>203</v>
      </c>
      <c r="B160" s="11" t="s">
        <v>76</v>
      </c>
      <c r="C160" s="9" t="s">
        <v>51</v>
      </c>
      <c r="D160" s="9" t="s">
        <v>64</v>
      </c>
      <c r="E160" s="12" t="s">
        <v>18</v>
      </c>
      <c r="F160" s="80" t="s">
        <v>15</v>
      </c>
      <c r="G160" s="9" t="s">
        <v>290</v>
      </c>
      <c r="H160" s="12" t="s">
        <v>19</v>
      </c>
      <c r="I160" s="13">
        <v>3919.23</v>
      </c>
      <c r="J160" s="87" t="s">
        <v>319</v>
      </c>
    </row>
    <row r="161" spans="1:10" ht="14.45" customHeight="1" x14ac:dyDescent="0.2">
      <c r="A161" s="11" t="s">
        <v>203</v>
      </c>
      <c r="B161" s="11" t="s">
        <v>59</v>
      </c>
      <c r="C161" s="9" t="s">
        <v>51</v>
      </c>
      <c r="D161" s="9" t="s">
        <v>64</v>
      </c>
      <c r="E161" s="12" t="s">
        <v>18</v>
      </c>
      <c r="F161" s="80" t="s">
        <v>15</v>
      </c>
      <c r="G161" s="9" t="s">
        <v>293</v>
      </c>
      <c r="H161" s="12" t="s">
        <v>19</v>
      </c>
      <c r="I161" s="13">
        <v>28886.799999999999</v>
      </c>
      <c r="J161" s="87" t="s">
        <v>319</v>
      </c>
    </row>
    <row r="162" spans="1:10" ht="14.45" customHeight="1" x14ac:dyDescent="0.2">
      <c r="A162" s="11" t="s">
        <v>203</v>
      </c>
      <c r="B162" s="11" t="s">
        <v>76</v>
      </c>
      <c r="C162" s="9" t="s">
        <v>51</v>
      </c>
      <c r="D162" s="9" t="s">
        <v>64</v>
      </c>
      <c r="E162" s="12" t="s">
        <v>18</v>
      </c>
      <c r="F162" s="79" t="s">
        <v>15</v>
      </c>
      <c r="G162" s="9" t="s">
        <v>293</v>
      </c>
      <c r="H162" s="12" t="s">
        <v>19</v>
      </c>
      <c r="I162" s="13">
        <v>40553.289999999994</v>
      </c>
      <c r="J162" s="87" t="s">
        <v>319</v>
      </c>
    </row>
    <row r="163" spans="1:10" ht="14.45" customHeight="1" x14ac:dyDescent="0.2">
      <c r="A163" s="11" t="s">
        <v>203</v>
      </c>
      <c r="B163" s="11" t="s">
        <v>59</v>
      </c>
      <c r="C163" s="9" t="s">
        <v>51</v>
      </c>
      <c r="D163" s="9" t="s">
        <v>64</v>
      </c>
      <c r="E163" s="12" t="s">
        <v>18</v>
      </c>
      <c r="F163" s="79" t="s">
        <v>89</v>
      </c>
      <c r="G163" s="9" t="s">
        <v>296</v>
      </c>
      <c r="H163" s="12" t="s">
        <v>19</v>
      </c>
      <c r="I163" s="13">
        <v>57.5</v>
      </c>
      <c r="J163" s="87" t="s">
        <v>319</v>
      </c>
    </row>
    <row r="164" spans="1:10" ht="14.45" customHeight="1" x14ac:dyDescent="0.2">
      <c r="A164" s="11" t="s">
        <v>203</v>
      </c>
      <c r="B164" s="11" t="s">
        <v>76</v>
      </c>
      <c r="C164" s="9" t="s">
        <v>51</v>
      </c>
      <c r="D164" s="9" t="s">
        <v>64</v>
      </c>
      <c r="E164" s="12" t="s">
        <v>18</v>
      </c>
      <c r="F164" s="79" t="s">
        <v>89</v>
      </c>
      <c r="G164" s="9" t="s">
        <v>296</v>
      </c>
      <c r="H164" s="12" t="s">
        <v>19</v>
      </c>
      <c r="I164" s="13">
        <v>64.94</v>
      </c>
      <c r="J164" s="87" t="s">
        <v>319</v>
      </c>
    </row>
    <row r="165" spans="1:10" ht="14.45" customHeight="1" x14ac:dyDescent="0.2">
      <c r="A165" s="11" t="s">
        <v>203</v>
      </c>
      <c r="B165" s="11" t="s">
        <v>59</v>
      </c>
      <c r="C165" s="9" t="s">
        <v>51</v>
      </c>
      <c r="D165" s="9" t="s">
        <v>64</v>
      </c>
      <c r="E165" s="12" t="s">
        <v>18</v>
      </c>
      <c r="F165" s="79" t="s">
        <v>17</v>
      </c>
      <c r="G165" s="9" t="s">
        <v>300</v>
      </c>
      <c r="H165" s="12" t="s">
        <v>19</v>
      </c>
      <c r="I165" s="13">
        <v>7.64</v>
      </c>
      <c r="J165" s="87" t="s">
        <v>319</v>
      </c>
    </row>
    <row r="166" spans="1:10" ht="14.45" customHeight="1" x14ac:dyDescent="0.2">
      <c r="A166" s="11" t="s">
        <v>203</v>
      </c>
      <c r="B166" s="11" t="s">
        <v>76</v>
      </c>
      <c r="C166" s="9" t="s">
        <v>51</v>
      </c>
      <c r="D166" s="9" t="s">
        <v>64</v>
      </c>
      <c r="E166" s="12" t="s">
        <v>18</v>
      </c>
      <c r="F166" s="79" t="s">
        <v>17</v>
      </c>
      <c r="G166" s="9" t="s">
        <v>300</v>
      </c>
      <c r="H166" s="12" t="s">
        <v>19</v>
      </c>
      <c r="I166" s="13">
        <v>9.9499999999999993</v>
      </c>
      <c r="J166" s="87" t="s">
        <v>319</v>
      </c>
    </row>
    <row r="167" spans="1:10" ht="14.45" customHeight="1" x14ac:dyDescent="0.2">
      <c r="A167" s="11" t="s">
        <v>203</v>
      </c>
      <c r="B167" s="11" t="s">
        <v>59</v>
      </c>
      <c r="C167" s="9" t="s">
        <v>51</v>
      </c>
      <c r="D167" s="9" t="s">
        <v>64</v>
      </c>
      <c r="E167" s="12" t="s">
        <v>18</v>
      </c>
      <c r="F167" s="79" t="s">
        <v>17</v>
      </c>
      <c r="G167" s="9" t="s">
        <v>298</v>
      </c>
      <c r="H167" s="12" t="s">
        <v>19</v>
      </c>
      <c r="I167" s="13">
        <v>40.39</v>
      </c>
      <c r="J167" s="87" t="s">
        <v>319</v>
      </c>
    </row>
    <row r="168" spans="1:10" ht="14.45" customHeight="1" x14ac:dyDescent="0.2">
      <c r="A168" s="11" t="s">
        <v>203</v>
      </c>
      <c r="B168" s="11" t="s">
        <v>76</v>
      </c>
      <c r="C168" s="9" t="s">
        <v>51</v>
      </c>
      <c r="D168" s="9" t="s">
        <v>64</v>
      </c>
      <c r="E168" s="12" t="s">
        <v>18</v>
      </c>
      <c r="F168" s="79" t="s">
        <v>17</v>
      </c>
      <c r="G168" s="9" t="s">
        <v>298</v>
      </c>
      <c r="H168" s="12" t="s">
        <v>19</v>
      </c>
      <c r="I168" s="13">
        <v>45.49</v>
      </c>
      <c r="J168" s="87" t="s">
        <v>319</v>
      </c>
    </row>
    <row r="169" spans="1:10" ht="14.45" customHeight="1" x14ac:dyDescent="0.2">
      <c r="A169" s="11" t="s">
        <v>203</v>
      </c>
      <c r="B169" s="11" t="s">
        <v>59</v>
      </c>
      <c r="C169" s="9" t="s">
        <v>51</v>
      </c>
      <c r="D169" s="9" t="s">
        <v>64</v>
      </c>
      <c r="E169" s="12" t="s">
        <v>18</v>
      </c>
      <c r="F169" s="79" t="s">
        <v>17</v>
      </c>
      <c r="G169" s="9" t="s">
        <v>297</v>
      </c>
      <c r="H169" s="12" t="s">
        <v>19</v>
      </c>
      <c r="I169" s="13">
        <v>56.55</v>
      </c>
      <c r="J169" s="87" t="s">
        <v>319</v>
      </c>
    </row>
    <row r="170" spans="1:10" ht="14.45" customHeight="1" x14ac:dyDescent="0.2">
      <c r="A170" s="11" t="s">
        <v>203</v>
      </c>
      <c r="B170" s="11" t="s">
        <v>76</v>
      </c>
      <c r="C170" s="9" t="s">
        <v>51</v>
      </c>
      <c r="D170" s="9" t="s">
        <v>64</v>
      </c>
      <c r="E170" s="12" t="s">
        <v>18</v>
      </c>
      <c r="F170" s="79" t="s">
        <v>17</v>
      </c>
      <c r="G170" s="9" t="s">
        <v>297</v>
      </c>
      <c r="H170" s="12" t="s">
        <v>19</v>
      </c>
      <c r="I170" s="13">
        <v>75.86</v>
      </c>
      <c r="J170" s="87" t="s">
        <v>319</v>
      </c>
    </row>
    <row r="171" spans="1:10" ht="14.45" customHeight="1" x14ac:dyDescent="0.2">
      <c r="A171" s="11" t="s">
        <v>203</v>
      </c>
      <c r="B171" s="11" t="s">
        <v>76</v>
      </c>
      <c r="C171" s="9" t="s">
        <v>51</v>
      </c>
      <c r="D171" s="9" t="s">
        <v>64</v>
      </c>
      <c r="E171" s="12" t="s">
        <v>18</v>
      </c>
      <c r="F171" s="79" t="s">
        <v>17</v>
      </c>
      <c r="G171" s="9" t="s">
        <v>299</v>
      </c>
      <c r="H171" s="12" t="s">
        <v>19</v>
      </c>
      <c r="I171" s="13">
        <v>327.17999999999995</v>
      </c>
      <c r="J171" s="87" t="s">
        <v>319</v>
      </c>
    </row>
    <row r="172" spans="1:10" ht="14.45" customHeight="1" x14ac:dyDescent="0.2">
      <c r="A172" s="11" t="s">
        <v>203</v>
      </c>
      <c r="B172" s="11" t="s">
        <v>59</v>
      </c>
      <c r="C172" s="9" t="s">
        <v>51</v>
      </c>
      <c r="D172" s="9" t="s">
        <v>64</v>
      </c>
      <c r="E172" s="12" t="s">
        <v>18</v>
      </c>
      <c r="F172" s="79" t="s">
        <v>17</v>
      </c>
      <c r="G172" s="9" t="s">
        <v>299</v>
      </c>
      <c r="H172" s="12" t="s">
        <v>19</v>
      </c>
      <c r="I172" s="13">
        <v>555.66</v>
      </c>
      <c r="J172" s="87" t="s">
        <v>319</v>
      </c>
    </row>
    <row r="173" spans="1:10" ht="14.45" customHeight="1" x14ac:dyDescent="0.2">
      <c r="A173" s="11" t="s">
        <v>203</v>
      </c>
      <c r="B173" s="11" t="s">
        <v>59</v>
      </c>
      <c r="C173" s="9" t="s">
        <v>51</v>
      </c>
      <c r="D173" s="9" t="s">
        <v>72</v>
      </c>
      <c r="E173" s="12" t="s">
        <v>20</v>
      </c>
      <c r="F173" s="79" t="s">
        <v>70</v>
      </c>
      <c r="G173" s="9" t="s">
        <v>304</v>
      </c>
      <c r="H173" s="12" t="s">
        <v>19</v>
      </c>
      <c r="I173" s="13">
        <v>4.6500000000000004</v>
      </c>
      <c r="J173" s="87" t="s">
        <v>319</v>
      </c>
    </row>
    <row r="174" spans="1:10" ht="14.45" customHeight="1" x14ac:dyDescent="0.2">
      <c r="A174" s="11" t="s">
        <v>203</v>
      </c>
      <c r="B174" s="11" t="s">
        <v>76</v>
      </c>
      <c r="C174" s="9" t="s">
        <v>51</v>
      </c>
      <c r="D174" s="9" t="s">
        <v>72</v>
      </c>
      <c r="E174" s="12" t="s">
        <v>20</v>
      </c>
      <c r="F174" s="79" t="s">
        <v>70</v>
      </c>
      <c r="G174" s="9" t="s">
        <v>304</v>
      </c>
      <c r="H174" s="12" t="s">
        <v>19</v>
      </c>
      <c r="I174" s="13">
        <v>4.68</v>
      </c>
      <c r="J174" s="87" t="s">
        <v>319</v>
      </c>
    </row>
    <row r="175" spans="1:10" ht="14.45" customHeight="1" x14ac:dyDescent="0.2">
      <c r="A175" s="11" t="s">
        <v>203</v>
      </c>
      <c r="B175" s="11" t="s">
        <v>59</v>
      </c>
      <c r="C175" s="9" t="s">
        <v>51</v>
      </c>
      <c r="D175" s="9" t="s">
        <v>72</v>
      </c>
      <c r="E175" s="12" t="s">
        <v>20</v>
      </c>
      <c r="F175" s="79" t="s">
        <v>70</v>
      </c>
      <c r="G175" s="9" t="s">
        <v>294</v>
      </c>
      <c r="H175" s="12" t="s">
        <v>19</v>
      </c>
      <c r="I175" s="13">
        <v>28.97</v>
      </c>
      <c r="J175" s="87" t="s">
        <v>319</v>
      </c>
    </row>
    <row r="176" spans="1:10" ht="14.45" customHeight="1" x14ac:dyDescent="0.2">
      <c r="A176" s="11" t="s">
        <v>203</v>
      </c>
      <c r="B176" s="11" t="s">
        <v>76</v>
      </c>
      <c r="C176" s="9" t="s">
        <v>51</v>
      </c>
      <c r="D176" s="9" t="s">
        <v>72</v>
      </c>
      <c r="E176" s="12" t="s">
        <v>20</v>
      </c>
      <c r="F176" s="79" t="s">
        <v>70</v>
      </c>
      <c r="G176" s="9" t="s">
        <v>294</v>
      </c>
      <c r="H176" s="12" t="s">
        <v>19</v>
      </c>
      <c r="I176" s="13">
        <v>35.629999999999995</v>
      </c>
      <c r="J176" s="87" t="s">
        <v>319</v>
      </c>
    </row>
    <row r="177" spans="1:10" ht="14.45" customHeight="1" x14ac:dyDescent="0.2">
      <c r="A177" s="11" t="s">
        <v>203</v>
      </c>
      <c r="B177" s="11" t="s">
        <v>59</v>
      </c>
      <c r="C177" s="9" t="s">
        <v>51</v>
      </c>
      <c r="D177" s="9" t="s">
        <v>72</v>
      </c>
      <c r="E177" s="12" t="s">
        <v>20</v>
      </c>
      <c r="F177" s="79" t="s">
        <v>70</v>
      </c>
      <c r="G177" s="9" t="s">
        <v>303</v>
      </c>
      <c r="H177" s="12" t="s">
        <v>19</v>
      </c>
      <c r="I177" s="13">
        <v>137.57999999999993</v>
      </c>
      <c r="J177" s="87" t="s">
        <v>319</v>
      </c>
    </row>
    <row r="178" spans="1:10" ht="14.45" customHeight="1" x14ac:dyDescent="0.2">
      <c r="A178" s="11" t="s">
        <v>203</v>
      </c>
      <c r="B178" s="11" t="s">
        <v>59</v>
      </c>
      <c r="C178" s="9" t="s">
        <v>51</v>
      </c>
      <c r="D178" s="11" t="s">
        <v>72</v>
      </c>
      <c r="E178" s="12" t="s">
        <v>20</v>
      </c>
      <c r="F178" s="79" t="s">
        <v>70</v>
      </c>
      <c r="G178" s="9" t="s">
        <v>295</v>
      </c>
      <c r="H178" s="12" t="s">
        <v>19</v>
      </c>
      <c r="I178" s="13">
        <v>11367.11</v>
      </c>
      <c r="J178" s="87" t="s">
        <v>319</v>
      </c>
    </row>
    <row r="179" spans="1:10" ht="14.45" customHeight="1" x14ac:dyDescent="0.2">
      <c r="A179" s="11" t="s">
        <v>203</v>
      </c>
      <c r="B179" s="11" t="s">
        <v>76</v>
      </c>
      <c r="C179" s="9" t="s">
        <v>51</v>
      </c>
      <c r="D179" s="11" t="s">
        <v>72</v>
      </c>
      <c r="E179" s="12" t="s">
        <v>20</v>
      </c>
      <c r="F179" s="79" t="s">
        <v>70</v>
      </c>
      <c r="G179" s="11" t="s">
        <v>295</v>
      </c>
      <c r="H179" s="12" t="s">
        <v>19</v>
      </c>
      <c r="I179" s="82">
        <v>21148.059999999998</v>
      </c>
      <c r="J179" s="87" t="s">
        <v>319</v>
      </c>
    </row>
    <row r="180" spans="1:10" ht="14.45" customHeight="1" x14ac:dyDescent="0.2">
      <c r="A180" s="11" t="s">
        <v>203</v>
      </c>
      <c r="B180" s="11" t="s">
        <v>76</v>
      </c>
      <c r="C180" s="9" t="s">
        <v>51</v>
      </c>
      <c r="D180" s="11" t="s">
        <v>72</v>
      </c>
      <c r="E180" s="12" t="s">
        <v>8</v>
      </c>
      <c r="F180" s="79" t="s">
        <v>12</v>
      </c>
      <c r="G180" s="11" t="s">
        <v>283</v>
      </c>
      <c r="H180" s="12" t="s">
        <v>19</v>
      </c>
      <c r="I180" s="82">
        <v>1540.91</v>
      </c>
      <c r="J180" s="87" t="s">
        <v>319</v>
      </c>
    </row>
    <row r="181" spans="1:10" ht="14.45" customHeight="1" x14ac:dyDescent="0.2">
      <c r="A181" s="11" t="s">
        <v>203</v>
      </c>
      <c r="B181" s="11" t="s">
        <v>59</v>
      </c>
      <c r="C181" s="9" t="s">
        <v>51</v>
      </c>
      <c r="D181" s="9" t="s">
        <v>72</v>
      </c>
      <c r="E181" s="12" t="s">
        <v>8</v>
      </c>
      <c r="F181" s="79" t="s">
        <v>12</v>
      </c>
      <c r="G181" s="9" t="s">
        <v>283</v>
      </c>
      <c r="H181" s="12" t="s">
        <v>19</v>
      </c>
      <c r="I181" s="13">
        <v>2375.86</v>
      </c>
      <c r="J181" s="87" t="s">
        <v>319</v>
      </c>
    </row>
    <row r="182" spans="1:10" ht="14.45" customHeight="1" x14ac:dyDescent="0.2">
      <c r="A182" s="11" t="s">
        <v>203</v>
      </c>
      <c r="B182" s="11" t="s">
        <v>76</v>
      </c>
      <c r="C182" s="9" t="s">
        <v>51</v>
      </c>
      <c r="D182" s="9" t="s">
        <v>72</v>
      </c>
      <c r="E182" s="12" t="s">
        <v>8</v>
      </c>
      <c r="F182" s="12" t="s">
        <v>67</v>
      </c>
      <c r="G182" s="9" t="s">
        <v>286</v>
      </c>
      <c r="H182" s="12" t="s">
        <v>19</v>
      </c>
      <c r="I182" s="13">
        <v>979.36999999999989</v>
      </c>
      <c r="J182" s="87" t="s">
        <v>319</v>
      </c>
    </row>
    <row r="183" spans="1:10" ht="14.45" customHeight="1" x14ac:dyDescent="0.2">
      <c r="A183" s="11" t="s">
        <v>203</v>
      </c>
      <c r="B183" s="11" t="s">
        <v>59</v>
      </c>
      <c r="C183" s="9" t="s">
        <v>51</v>
      </c>
      <c r="D183" s="9" t="s">
        <v>72</v>
      </c>
      <c r="E183" s="12" t="s">
        <v>8</v>
      </c>
      <c r="F183" s="12" t="s">
        <v>67</v>
      </c>
      <c r="G183" s="9" t="s">
        <v>286</v>
      </c>
      <c r="H183" s="12" t="s">
        <v>19</v>
      </c>
      <c r="I183" s="13">
        <v>1474.06</v>
      </c>
      <c r="J183" s="87" t="s">
        <v>319</v>
      </c>
    </row>
    <row r="184" spans="1:10" ht="14.45" customHeight="1" x14ac:dyDescent="0.2">
      <c r="A184" s="11" t="s">
        <v>203</v>
      </c>
      <c r="B184" s="11" t="s">
        <v>59</v>
      </c>
      <c r="C184" s="9" t="s">
        <v>51</v>
      </c>
      <c r="D184" s="9" t="s">
        <v>72</v>
      </c>
      <c r="E184" s="12" t="s">
        <v>8</v>
      </c>
      <c r="F184" s="12" t="s">
        <v>95</v>
      </c>
      <c r="G184" s="9" t="s">
        <v>268</v>
      </c>
      <c r="H184" s="12" t="s">
        <v>19</v>
      </c>
      <c r="I184" s="13">
        <v>92.99</v>
      </c>
      <c r="J184" s="87" t="s">
        <v>319</v>
      </c>
    </row>
    <row r="185" spans="1:10" ht="14.45" customHeight="1" x14ac:dyDescent="0.2">
      <c r="A185" s="11" t="s">
        <v>203</v>
      </c>
      <c r="B185" s="11" t="s">
        <v>76</v>
      </c>
      <c r="C185" s="9" t="s">
        <v>51</v>
      </c>
      <c r="D185" s="9" t="s">
        <v>72</v>
      </c>
      <c r="E185" s="12" t="s">
        <v>8</v>
      </c>
      <c r="F185" s="12" t="s">
        <v>95</v>
      </c>
      <c r="G185" s="9" t="s">
        <v>268</v>
      </c>
      <c r="H185" s="12" t="s">
        <v>19</v>
      </c>
      <c r="I185" s="13">
        <v>159.09</v>
      </c>
      <c r="J185" s="87" t="s">
        <v>319</v>
      </c>
    </row>
    <row r="186" spans="1:10" ht="14.45" customHeight="1" x14ac:dyDescent="0.2">
      <c r="A186" s="11" t="s">
        <v>203</v>
      </c>
      <c r="B186" s="11" t="s">
        <v>76</v>
      </c>
      <c r="C186" s="9" t="s">
        <v>51</v>
      </c>
      <c r="D186" s="9" t="s">
        <v>72</v>
      </c>
      <c r="E186" s="12" t="s">
        <v>8</v>
      </c>
      <c r="F186" s="12" t="s">
        <v>95</v>
      </c>
      <c r="G186" s="9" t="s">
        <v>267</v>
      </c>
      <c r="H186" s="12" t="s">
        <v>19</v>
      </c>
      <c r="I186" s="13">
        <v>464.63999999999993</v>
      </c>
      <c r="J186" s="87" t="s">
        <v>319</v>
      </c>
    </row>
    <row r="187" spans="1:10" ht="14.45" customHeight="1" x14ac:dyDescent="0.2">
      <c r="A187" s="11" t="s">
        <v>203</v>
      </c>
      <c r="B187" s="11" t="s">
        <v>59</v>
      </c>
      <c r="C187" s="9" t="s">
        <v>51</v>
      </c>
      <c r="D187" s="9" t="s">
        <v>72</v>
      </c>
      <c r="E187" s="12" t="s">
        <v>8</v>
      </c>
      <c r="F187" s="12" t="s">
        <v>95</v>
      </c>
      <c r="G187" s="9" t="s">
        <v>266</v>
      </c>
      <c r="H187" s="12" t="s">
        <v>19</v>
      </c>
      <c r="I187" s="13">
        <v>1244.5500000000002</v>
      </c>
      <c r="J187" s="87" t="s">
        <v>319</v>
      </c>
    </row>
    <row r="188" spans="1:10" ht="14.45" customHeight="1" x14ac:dyDescent="0.2">
      <c r="A188" s="11" t="s">
        <v>203</v>
      </c>
      <c r="B188" s="11" t="s">
        <v>76</v>
      </c>
      <c r="C188" s="9" t="s">
        <v>51</v>
      </c>
      <c r="D188" s="9" t="s">
        <v>72</v>
      </c>
      <c r="E188" s="12" t="s">
        <v>8</v>
      </c>
      <c r="F188" s="12" t="s">
        <v>95</v>
      </c>
      <c r="G188" s="9" t="s">
        <v>266</v>
      </c>
      <c r="H188" s="12" t="s">
        <v>19</v>
      </c>
      <c r="I188" s="13">
        <v>4093.6700000000005</v>
      </c>
      <c r="J188" s="87" t="s">
        <v>319</v>
      </c>
    </row>
    <row r="189" spans="1:10" ht="14.45" customHeight="1" x14ac:dyDescent="0.2">
      <c r="A189" s="11" t="s">
        <v>203</v>
      </c>
      <c r="B189" s="11" t="s">
        <v>59</v>
      </c>
      <c r="C189" s="9" t="s">
        <v>51</v>
      </c>
      <c r="D189" s="9" t="s">
        <v>72</v>
      </c>
      <c r="E189" s="12" t="s">
        <v>8</v>
      </c>
      <c r="F189" s="12" t="s">
        <v>75</v>
      </c>
      <c r="G189" s="9" t="s">
        <v>287</v>
      </c>
      <c r="H189" s="12" t="s">
        <v>19</v>
      </c>
      <c r="I189" s="13">
        <v>10149.220000000001</v>
      </c>
      <c r="J189" s="87" t="s">
        <v>319</v>
      </c>
    </row>
    <row r="190" spans="1:10" ht="14.45" customHeight="1" x14ac:dyDescent="0.2">
      <c r="A190" s="11" t="s">
        <v>203</v>
      </c>
      <c r="B190" s="11" t="s">
        <v>76</v>
      </c>
      <c r="C190" s="9" t="s">
        <v>51</v>
      </c>
      <c r="D190" s="9" t="s">
        <v>72</v>
      </c>
      <c r="E190" s="12" t="s">
        <v>8</v>
      </c>
      <c r="F190" s="12" t="s">
        <v>75</v>
      </c>
      <c r="G190" s="9" t="s">
        <v>287</v>
      </c>
      <c r="H190" s="12" t="s">
        <v>19</v>
      </c>
      <c r="I190" s="13">
        <v>17192.75</v>
      </c>
      <c r="J190" s="87" t="s">
        <v>319</v>
      </c>
    </row>
    <row r="191" spans="1:10" ht="14.45" customHeight="1" x14ac:dyDescent="0.2">
      <c r="A191" s="11" t="s">
        <v>203</v>
      </c>
      <c r="B191" s="11" t="s">
        <v>76</v>
      </c>
      <c r="C191" s="9" t="s">
        <v>51</v>
      </c>
      <c r="D191" s="9" t="s">
        <v>72</v>
      </c>
      <c r="E191" s="12" t="s">
        <v>8</v>
      </c>
      <c r="F191" s="80" t="s">
        <v>22</v>
      </c>
      <c r="G191" s="9" t="s">
        <v>301</v>
      </c>
      <c r="H191" s="12" t="s">
        <v>19</v>
      </c>
      <c r="I191" s="13">
        <v>2505.1699999999996</v>
      </c>
      <c r="J191" s="87" t="s">
        <v>319</v>
      </c>
    </row>
    <row r="192" spans="1:10" ht="14.45" customHeight="1" x14ac:dyDescent="0.2">
      <c r="A192" s="11" t="s">
        <v>203</v>
      </c>
      <c r="B192" s="11" t="s">
        <v>59</v>
      </c>
      <c r="C192" s="9" t="s">
        <v>51</v>
      </c>
      <c r="D192" s="9" t="s">
        <v>72</v>
      </c>
      <c r="E192" s="12" t="s">
        <v>8</v>
      </c>
      <c r="F192" s="80" t="s">
        <v>22</v>
      </c>
      <c r="G192" s="9" t="s">
        <v>301</v>
      </c>
      <c r="H192" s="12" t="s">
        <v>19</v>
      </c>
      <c r="I192" s="13">
        <v>2527.48</v>
      </c>
      <c r="J192" s="87" t="s">
        <v>319</v>
      </c>
    </row>
    <row r="193" spans="1:10" ht="14.45" customHeight="1" x14ac:dyDescent="0.2">
      <c r="A193" s="11" t="s">
        <v>203</v>
      </c>
      <c r="B193" s="11" t="s">
        <v>59</v>
      </c>
      <c r="C193" s="9" t="s">
        <v>51</v>
      </c>
      <c r="D193" s="9" t="s">
        <v>72</v>
      </c>
      <c r="E193" s="12" t="s">
        <v>18</v>
      </c>
      <c r="F193" s="80" t="s">
        <v>16</v>
      </c>
      <c r="G193" s="9" t="s">
        <v>273</v>
      </c>
      <c r="H193" s="12" t="s">
        <v>19</v>
      </c>
      <c r="I193" s="13">
        <v>19.68</v>
      </c>
      <c r="J193" s="87" t="s">
        <v>319</v>
      </c>
    </row>
    <row r="194" spans="1:10" ht="14.45" customHeight="1" x14ac:dyDescent="0.2">
      <c r="A194" s="11" t="s">
        <v>203</v>
      </c>
      <c r="B194" s="11" t="s">
        <v>59</v>
      </c>
      <c r="C194" s="9" t="s">
        <v>51</v>
      </c>
      <c r="D194" s="9" t="s">
        <v>72</v>
      </c>
      <c r="E194" s="12" t="s">
        <v>18</v>
      </c>
      <c r="F194" s="80" t="s">
        <v>16</v>
      </c>
      <c r="G194" s="9" t="s">
        <v>280</v>
      </c>
      <c r="H194" s="12" t="s">
        <v>19</v>
      </c>
      <c r="I194" s="13">
        <v>37.85</v>
      </c>
      <c r="J194" s="87" t="s">
        <v>319</v>
      </c>
    </row>
    <row r="195" spans="1:10" ht="14.45" customHeight="1" x14ac:dyDescent="0.2">
      <c r="A195" s="11" t="s">
        <v>203</v>
      </c>
      <c r="B195" s="11" t="s">
        <v>76</v>
      </c>
      <c r="C195" s="9" t="s">
        <v>51</v>
      </c>
      <c r="D195" s="9" t="s">
        <v>72</v>
      </c>
      <c r="E195" s="12" t="s">
        <v>18</v>
      </c>
      <c r="F195" s="80" t="s">
        <v>16</v>
      </c>
      <c r="G195" s="9" t="s">
        <v>273</v>
      </c>
      <c r="H195" s="12" t="s">
        <v>19</v>
      </c>
      <c r="I195" s="13">
        <v>38.729999999999997</v>
      </c>
      <c r="J195" s="87" t="s">
        <v>319</v>
      </c>
    </row>
    <row r="196" spans="1:10" ht="14.45" customHeight="1" x14ac:dyDescent="0.2">
      <c r="A196" s="11" t="s">
        <v>203</v>
      </c>
      <c r="B196" s="11" t="s">
        <v>59</v>
      </c>
      <c r="C196" s="9" t="s">
        <v>51</v>
      </c>
      <c r="D196" s="9" t="s">
        <v>72</v>
      </c>
      <c r="E196" s="12" t="s">
        <v>18</v>
      </c>
      <c r="F196" s="80" t="s">
        <v>16</v>
      </c>
      <c r="G196" s="9" t="s">
        <v>274</v>
      </c>
      <c r="H196" s="12" t="s">
        <v>19</v>
      </c>
      <c r="I196" s="13">
        <v>70.03</v>
      </c>
      <c r="J196" s="87" t="s">
        <v>319</v>
      </c>
    </row>
    <row r="197" spans="1:10" ht="14.65" customHeight="1" x14ac:dyDescent="0.2">
      <c r="A197" s="11" t="s">
        <v>203</v>
      </c>
      <c r="B197" s="11" t="s">
        <v>76</v>
      </c>
      <c r="C197" s="9" t="s">
        <v>51</v>
      </c>
      <c r="D197" s="9" t="s">
        <v>72</v>
      </c>
      <c r="E197" s="12" t="s">
        <v>18</v>
      </c>
      <c r="F197" s="80" t="s">
        <v>16</v>
      </c>
      <c r="G197" s="9" t="s">
        <v>280</v>
      </c>
      <c r="H197" s="12" t="s">
        <v>19</v>
      </c>
      <c r="I197" s="13">
        <v>74.400000000000006</v>
      </c>
      <c r="J197" s="87" t="s">
        <v>319</v>
      </c>
    </row>
    <row r="198" spans="1:10" ht="14.25" customHeight="1" x14ac:dyDescent="0.2">
      <c r="A198" s="11" t="s">
        <v>203</v>
      </c>
      <c r="B198" s="11" t="s">
        <v>59</v>
      </c>
      <c r="C198" s="9" t="s">
        <v>51</v>
      </c>
      <c r="D198" s="9" t="s">
        <v>72</v>
      </c>
      <c r="E198" s="12" t="s">
        <v>18</v>
      </c>
      <c r="F198" s="79" t="s">
        <v>16</v>
      </c>
      <c r="G198" s="9" t="s">
        <v>278</v>
      </c>
      <c r="H198" s="12" t="s">
        <v>19</v>
      </c>
      <c r="I198" s="83">
        <v>91.49</v>
      </c>
      <c r="J198" s="87" t="s">
        <v>319</v>
      </c>
    </row>
    <row r="199" spans="1:10" ht="14.25" customHeight="1" x14ac:dyDescent="0.2">
      <c r="A199" s="11" t="s">
        <v>203</v>
      </c>
      <c r="B199" s="11" t="s">
        <v>59</v>
      </c>
      <c r="C199" s="9" t="s">
        <v>51</v>
      </c>
      <c r="D199" s="9" t="s">
        <v>72</v>
      </c>
      <c r="E199" s="12" t="s">
        <v>18</v>
      </c>
      <c r="F199" s="79" t="s">
        <v>16</v>
      </c>
      <c r="G199" s="9" t="s">
        <v>276</v>
      </c>
      <c r="H199" s="12" t="s">
        <v>19</v>
      </c>
      <c r="I199" s="13">
        <v>98.38</v>
      </c>
      <c r="J199" s="87" t="s">
        <v>319</v>
      </c>
    </row>
    <row r="200" spans="1:10" ht="14.25" customHeight="1" x14ac:dyDescent="0.2">
      <c r="A200" s="11" t="s">
        <v>203</v>
      </c>
      <c r="B200" s="11" t="s">
        <v>76</v>
      </c>
      <c r="C200" s="9" t="s">
        <v>51</v>
      </c>
      <c r="D200" s="9" t="s">
        <v>72</v>
      </c>
      <c r="E200" s="12" t="s">
        <v>18</v>
      </c>
      <c r="F200" s="79" t="s">
        <v>16</v>
      </c>
      <c r="G200" s="9" t="s">
        <v>274</v>
      </c>
      <c r="H200" s="12" t="s">
        <v>19</v>
      </c>
      <c r="I200" s="83">
        <v>113.52000000000001</v>
      </c>
      <c r="J200" s="87" t="s">
        <v>319</v>
      </c>
    </row>
    <row r="201" spans="1:10" ht="14.25" customHeight="1" x14ac:dyDescent="0.2">
      <c r="A201" s="11" t="s">
        <v>203</v>
      </c>
      <c r="B201" s="11" t="s">
        <v>76</v>
      </c>
      <c r="C201" s="9" t="s">
        <v>51</v>
      </c>
      <c r="D201" s="9" t="s">
        <v>72</v>
      </c>
      <c r="E201" s="12" t="s">
        <v>18</v>
      </c>
      <c r="F201" s="79" t="s">
        <v>16</v>
      </c>
      <c r="G201" s="9" t="s">
        <v>278</v>
      </c>
      <c r="H201" s="12" t="s">
        <v>19</v>
      </c>
      <c r="I201" s="83">
        <v>182.18</v>
      </c>
      <c r="J201" s="87" t="s">
        <v>319</v>
      </c>
    </row>
    <row r="202" spans="1:10" ht="14.25" customHeight="1" x14ac:dyDescent="0.2">
      <c r="A202" s="11" t="s">
        <v>203</v>
      </c>
      <c r="B202" s="11" t="s">
        <v>76</v>
      </c>
      <c r="C202" s="9" t="s">
        <v>51</v>
      </c>
      <c r="D202" s="9" t="s">
        <v>72</v>
      </c>
      <c r="E202" s="12" t="s">
        <v>18</v>
      </c>
      <c r="F202" s="79" t="s">
        <v>16</v>
      </c>
      <c r="G202" s="9" t="s">
        <v>276</v>
      </c>
      <c r="H202" s="12" t="s">
        <v>19</v>
      </c>
      <c r="I202" s="13">
        <v>193.66000000000003</v>
      </c>
      <c r="J202" s="87" t="s">
        <v>319</v>
      </c>
    </row>
    <row r="203" spans="1:10" ht="14.25" customHeight="1" x14ac:dyDescent="0.2">
      <c r="A203" s="11" t="s">
        <v>203</v>
      </c>
      <c r="B203" s="11" t="s">
        <v>59</v>
      </c>
      <c r="C203" s="9" t="s">
        <v>51</v>
      </c>
      <c r="D203" s="9" t="s">
        <v>72</v>
      </c>
      <c r="E203" s="12" t="s">
        <v>18</v>
      </c>
      <c r="F203" s="79" t="s">
        <v>16</v>
      </c>
      <c r="G203" s="9" t="s">
        <v>279</v>
      </c>
      <c r="H203" s="12" t="s">
        <v>19</v>
      </c>
      <c r="I203" s="83">
        <v>506.14000000000016</v>
      </c>
      <c r="J203" s="87" t="s">
        <v>319</v>
      </c>
    </row>
    <row r="204" spans="1:10" ht="14.25" customHeight="1" x14ac:dyDescent="0.2">
      <c r="A204" s="11" t="s">
        <v>203</v>
      </c>
      <c r="B204" s="11" t="s">
        <v>59</v>
      </c>
      <c r="C204" s="9" t="s">
        <v>51</v>
      </c>
      <c r="D204" s="9" t="s">
        <v>72</v>
      </c>
      <c r="E204" s="12" t="s">
        <v>18</v>
      </c>
      <c r="F204" s="79" t="s">
        <v>16</v>
      </c>
      <c r="G204" s="9" t="s">
        <v>281</v>
      </c>
      <c r="H204" s="12" t="s">
        <v>19</v>
      </c>
      <c r="I204" s="13">
        <v>753.24</v>
      </c>
      <c r="J204" s="87" t="s">
        <v>319</v>
      </c>
    </row>
    <row r="205" spans="1:10" ht="14.25" customHeight="1" x14ac:dyDescent="0.2">
      <c r="A205" s="11" t="s">
        <v>203</v>
      </c>
      <c r="B205" s="11" t="s">
        <v>59</v>
      </c>
      <c r="C205" s="9" t="s">
        <v>51</v>
      </c>
      <c r="D205" s="9" t="s">
        <v>72</v>
      </c>
      <c r="E205" s="12" t="s">
        <v>18</v>
      </c>
      <c r="F205" s="79" t="s">
        <v>16</v>
      </c>
      <c r="G205" s="9" t="s">
        <v>282</v>
      </c>
      <c r="H205" s="12" t="s">
        <v>19</v>
      </c>
      <c r="I205" s="13">
        <v>907.78999999999985</v>
      </c>
      <c r="J205" s="87" t="s">
        <v>319</v>
      </c>
    </row>
    <row r="206" spans="1:10" ht="12.75" customHeight="1" x14ac:dyDescent="0.2">
      <c r="A206" s="11" t="s">
        <v>203</v>
      </c>
      <c r="B206" s="11" t="s">
        <v>76</v>
      </c>
      <c r="C206" s="9" t="s">
        <v>51</v>
      </c>
      <c r="D206" s="9" t="s">
        <v>72</v>
      </c>
      <c r="E206" s="12" t="s">
        <v>18</v>
      </c>
      <c r="F206" s="79" t="s">
        <v>16</v>
      </c>
      <c r="G206" s="9" t="s">
        <v>279</v>
      </c>
      <c r="H206" s="12" t="s">
        <v>19</v>
      </c>
      <c r="I206" s="13">
        <v>1027.9300000000003</v>
      </c>
      <c r="J206" s="87" t="s">
        <v>319</v>
      </c>
    </row>
    <row r="207" spans="1:10" ht="14.25" customHeight="1" x14ac:dyDescent="0.2">
      <c r="A207" s="11" t="s">
        <v>203</v>
      </c>
      <c r="B207" s="11" t="s">
        <v>76</v>
      </c>
      <c r="C207" s="9" t="s">
        <v>51</v>
      </c>
      <c r="D207" s="9" t="s">
        <v>72</v>
      </c>
      <c r="E207" s="12" t="s">
        <v>18</v>
      </c>
      <c r="F207" s="79" t="s">
        <v>16</v>
      </c>
      <c r="G207" s="9" t="s">
        <v>309</v>
      </c>
      <c r="H207" s="12" t="s">
        <v>19</v>
      </c>
      <c r="I207" s="13">
        <v>1133.5200000000002</v>
      </c>
      <c r="J207" s="87" t="s">
        <v>319</v>
      </c>
    </row>
    <row r="208" spans="1:10" ht="14.25" customHeight="1" x14ac:dyDescent="0.2">
      <c r="A208" s="11" t="s">
        <v>203</v>
      </c>
      <c r="B208" s="11" t="s">
        <v>76</v>
      </c>
      <c r="C208" s="9" t="s">
        <v>51</v>
      </c>
      <c r="D208" s="9" t="s">
        <v>72</v>
      </c>
      <c r="E208" s="12" t="s">
        <v>18</v>
      </c>
      <c r="F208" s="79" t="s">
        <v>16</v>
      </c>
      <c r="G208" s="9" t="s">
        <v>281</v>
      </c>
      <c r="H208" s="12" t="s">
        <v>19</v>
      </c>
      <c r="I208" s="13">
        <v>1436.75</v>
      </c>
      <c r="J208" s="87" t="s">
        <v>319</v>
      </c>
    </row>
    <row r="209" spans="1:10" ht="14.25" customHeight="1" x14ac:dyDescent="0.2">
      <c r="A209" s="11" t="s">
        <v>203</v>
      </c>
      <c r="B209" s="11" t="s">
        <v>76</v>
      </c>
      <c r="C209" s="9" t="s">
        <v>51</v>
      </c>
      <c r="D209" s="9" t="s">
        <v>72</v>
      </c>
      <c r="E209" s="12" t="s">
        <v>18</v>
      </c>
      <c r="F209" s="79" t="s">
        <v>16</v>
      </c>
      <c r="G209" s="9" t="s">
        <v>282</v>
      </c>
      <c r="H209" s="12" t="s">
        <v>19</v>
      </c>
      <c r="I209" s="13">
        <v>1809.23</v>
      </c>
      <c r="J209" s="87" t="s">
        <v>319</v>
      </c>
    </row>
    <row r="210" spans="1:10" ht="14.25" customHeight="1" x14ac:dyDescent="0.2">
      <c r="A210" s="11" t="s">
        <v>203</v>
      </c>
      <c r="B210" s="11" t="s">
        <v>59</v>
      </c>
      <c r="C210" s="9" t="s">
        <v>51</v>
      </c>
      <c r="D210" s="9" t="s">
        <v>72</v>
      </c>
      <c r="E210" s="12" t="s">
        <v>18</v>
      </c>
      <c r="F210" s="79" t="s">
        <v>16</v>
      </c>
      <c r="G210" s="9" t="s">
        <v>275</v>
      </c>
      <c r="H210" s="12" t="s">
        <v>19</v>
      </c>
      <c r="I210" s="13">
        <v>2164.23</v>
      </c>
      <c r="J210" s="87" t="s">
        <v>319</v>
      </c>
    </row>
    <row r="211" spans="1:10" ht="14.25" customHeight="1" x14ac:dyDescent="0.2">
      <c r="A211" s="11" t="s">
        <v>203</v>
      </c>
      <c r="B211" s="11" t="s">
        <v>59</v>
      </c>
      <c r="C211" s="9" t="s">
        <v>51</v>
      </c>
      <c r="D211" s="9" t="s">
        <v>72</v>
      </c>
      <c r="E211" s="12" t="s">
        <v>18</v>
      </c>
      <c r="F211" s="79" t="s">
        <v>16</v>
      </c>
      <c r="G211" s="9" t="s">
        <v>272</v>
      </c>
      <c r="H211" s="12" t="s">
        <v>19</v>
      </c>
      <c r="I211" s="13">
        <v>2179.8500000000004</v>
      </c>
      <c r="J211" s="87" t="s">
        <v>319</v>
      </c>
    </row>
    <row r="212" spans="1:10" ht="14.25" customHeight="1" x14ac:dyDescent="0.2">
      <c r="A212" s="11" t="s">
        <v>203</v>
      </c>
      <c r="B212" s="11" t="s">
        <v>76</v>
      </c>
      <c r="C212" s="9" t="s">
        <v>51</v>
      </c>
      <c r="D212" s="9" t="s">
        <v>72</v>
      </c>
      <c r="E212" s="12" t="s">
        <v>18</v>
      </c>
      <c r="F212" s="80" t="s">
        <v>16</v>
      </c>
      <c r="G212" s="9" t="s">
        <v>272</v>
      </c>
      <c r="H212" s="12" t="s">
        <v>19</v>
      </c>
      <c r="I212" s="13">
        <v>4292.17</v>
      </c>
      <c r="J212" s="87" t="s">
        <v>319</v>
      </c>
    </row>
    <row r="213" spans="1:10" ht="14.25" customHeight="1" x14ac:dyDescent="0.2">
      <c r="A213" s="11" t="s">
        <v>203</v>
      </c>
      <c r="B213" s="11" t="s">
        <v>76</v>
      </c>
      <c r="C213" s="9" t="s">
        <v>51</v>
      </c>
      <c r="D213" s="9" t="s">
        <v>72</v>
      </c>
      <c r="E213" s="12" t="s">
        <v>18</v>
      </c>
      <c r="F213" s="80" t="s">
        <v>16</v>
      </c>
      <c r="G213" s="9" t="s">
        <v>275</v>
      </c>
      <c r="H213" s="12" t="s">
        <v>19</v>
      </c>
      <c r="I213" s="13">
        <v>4394.9999999999991</v>
      </c>
      <c r="J213" s="87" t="s">
        <v>319</v>
      </c>
    </row>
    <row r="214" spans="1:10" ht="14.25" customHeight="1" x14ac:dyDescent="0.2">
      <c r="A214" s="11" t="s">
        <v>203</v>
      </c>
      <c r="B214" s="11" t="s">
        <v>76</v>
      </c>
      <c r="C214" s="9" t="s">
        <v>51</v>
      </c>
      <c r="D214" s="9" t="s">
        <v>72</v>
      </c>
      <c r="E214" s="12" t="s">
        <v>18</v>
      </c>
      <c r="F214" s="80" t="s">
        <v>16</v>
      </c>
      <c r="G214" s="9" t="s">
        <v>277</v>
      </c>
      <c r="H214" s="12" t="s">
        <v>19</v>
      </c>
      <c r="I214" s="13">
        <v>7989.4300000000012</v>
      </c>
      <c r="J214" s="87" t="s">
        <v>319</v>
      </c>
    </row>
    <row r="215" spans="1:10" ht="14.25" customHeight="1" x14ac:dyDescent="0.2">
      <c r="A215" s="11" t="s">
        <v>203</v>
      </c>
      <c r="B215" s="11" t="s">
        <v>59</v>
      </c>
      <c r="C215" s="9" t="s">
        <v>51</v>
      </c>
      <c r="D215" s="9" t="s">
        <v>72</v>
      </c>
      <c r="E215" s="12" t="s">
        <v>18</v>
      </c>
      <c r="F215" s="80" t="s">
        <v>16</v>
      </c>
      <c r="G215" s="9" t="s">
        <v>277</v>
      </c>
      <c r="H215" s="12" t="s">
        <v>19</v>
      </c>
      <c r="I215" s="13">
        <v>8451.2199999999993</v>
      </c>
      <c r="J215" s="87" t="s">
        <v>319</v>
      </c>
    </row>
    <row r="216" spans="1:10" ht="14.25" customHeight="1" x14ac:dyDescent="0.2">
      <c r="A216" s="11" t="s">
        <v>203</v>
      </c>
      <c r="B216" s="11" t="s">
        <v>76</v>
      </c>
      <c r="C216" s="9" t="s">
        <v>51</v>
      </c>
      <c r="D216" s="9" t="s">
        <v>72</v>
      </c>
      <c r="E216" s="12" t="s">
        <v>18</v>
      </c>
      <c r="F216" s="80" t="s">
        <v>92</v>
      </c>
      <c r="G216" s="9" t="s">
        <v>305</v>
      </c>
      <c r="H216" s="12" t="s">
        <v>19</v>
      </c>
      <c r="I216" s="13">
        <v>161.33999999999997</v>
      </c>
      <c r="J216" s="87" t="s">
        <v>319</v>
      </c>
    </row>
    <row r="217" spans="1:10" ht="14.25" customHeight="1" x14ac:dyDescent="0.2">
      <c r="A217" s="11" t="s">
        <v>203</v>
      </c>
      <c r="B217" s="11" t="s">
        <v>76</v>
      </c>
      <c r="C217" s="9" t="s">
        <v>51</v>
      </c>
      <c r="D217" s="9" t="s">
        <v>72</v>
      </c>
      <c r="E217" s="12" t="s">
        <v>18</v>
      </c>
      <c r="F217" s="80" t="s">
        <v>92</v>
      </c>
      <c r="G217" s="9" t="s">
        <v>284</v>
      </c>
      <c r="H217" s="12" t="s">
        <v>19</v>
      </c>
      <c r="I217" s="13">
        <v>1227.6600000000001</v>
      </c>
      <c r="J217" s="87" t="s">
        <v>319</v>
      </c>
    </row>
    <row r="218" spans="1:10" ht="14.25" customHeight="1" x14ac:dyDescent="0.2">
      <c r="A218" s="11" t="s">
        <v>203</v>
      </c>
      <c r="B218" s="11" t="s">
        <v>59</v>
      </c>
      <c r="C218" s="9" t="s">
        <v>51</v>
      </c>
      <c r="D218" s="9" t="s">
        <v>72</v>
      </c>
      <c r="E218" s="12" t="s">
        <v>18</v>
      </c>
      <c r="F218" s="80" t="s">
        <v>92</v>
      </c>
      <c r="G218" s="9" t="s">
        <v>284</v>
      </c>
      <c r="H218" s="12" t="s">
        <v>19</v>
      </c>
      <c r="I218" s="13">
        <v>488.36</v>
      </c>
      <c r="J218" s="87" t="s">
        <v>319</v>
      </c>
    </row>
    <row r="219" spans="1:10" ht="14.25" customHeight="1" x14ac:dyDescent="0.2">
      <c r="A219" s="11" t="s">
        <v>203</v>
      </c>
      <c r="B219" s="11" t="s">
        <v>59</v>
      </c>
      <c r="C219" s="9" t="s">
        <v>51</v>
      </c>
      <c r="D219" s="9" t="s">
        <v>72</v>
      </c>
      <c r="E219" s="12" t="s">
        <v>18</v>
      </c>
      <c r="F219" s="80" t="s">
        <v>98</v>
      </c>
      <c r="G219" s="9" t="s">
        <v>285</v>
      </c>
      <c r="H219" s="12" t="s">
        <v>19</v>
      </c>
      <c r="I219" s="83">
        <v>7294.7</v>
      </c>
      <c r="J219" s="87" t="s">
        <v>319</v>
      </c>
    </row>
    <row r="220" spans="1:10" ht="14.25" customHeight="1" x14ac:dyDescent="0.2">
      <c r="A220" s="11" t="s">
        <v>203</v>
      </c>
      <c r="B220" s="11" t="s">
        <v>76</v>
      </c>
      <c r="C220" s="9" t="s">
        <v>51</v>
      </c>
      <c r="D220" s="9" t="s">
        <v>72</v>
      </c>
      <c r="E220" s="12" t="s">
        <v>18</v>
      </c>
      <c r="F220" s="80" t="s">
        <v>98</v>
      </c>
      <c r="G220" s="9" t="s">
        <v>285</v>
      </c>
      <c r="H220" s="12" t="s">
        <v>19</v>
      </c>
      <c r="I220" s="13">
        <v>13643.28</v>
      </c>
      <c r="J220" s="87" t="s">
        <v>319</v>
      </c>
    </row>
    <row r="221" spans="1:10" ht="14.25" customHeight="1" x14ac:dyDescent="0.2">
      <c r="A221" s="11" t="s">
        <v>203</v>
      </c>
      <c r="B221" s="11" t="s">
        <v>59</v>
      </c>
      <c r="C221" s="9" t="s">
        <v>51</v>
      </c>
      <c r="D221" s="9" t="s">
        <v>72</v>
      </c>
      <c r="E221" s="12" t="s">
        <v>18</v>
      </c>
      <c r="F221" s="80" t="s">
        <v>15</v>
      </c>
      <c r="G221" s="9" t="s">
        <v>288</v>
      </c>
      <c r="H221" s="12" t="s">
        <v>19</v>
      </c>
      <c r="I221" s="13">
        <v>123.51</v>
      </c>
      <c r="J221" s="87" t="s">
        <v>319</v>
      </c>
    </row>
    <row r="222" spans="1:10" ht="14.25" customHeight="1" x14ac:dyDescent="0.2">
      <c r="A222" s="11" t="s">
        <v>203</v>
      </c>
      <c r="B222" s="11" t="s">
        <v>76</v>
      </c>
      <c r="C222" s="9" t="s">
        <v>51</v>
      </c>
      <c r="D222" s="9" t="s">
        <v>72</v>
      </c>
      <c r="E222" s="12" t="s">
        <v>18</v>
      </c>
      <c r="F222" s="80" t="s">
        <v>15</v>
      </c>
      <c r="G222" s="9" t="s">
        <v>288</v>
      </c>
      <c r="H222" s="12" t="s">
        <v>19</v>
      </c>
      <c r="I222" s="13">
        <v>178.44</v>
      </c>
      <c r="J222" s="87" t="s">
        <v>319</v>
      </c>
    </row>
    <row r="223" spans="1:10" ht="14.25" customHeight="1" x14ac:dyDescent="0.2">
      <c r="A223" s="11" t="s">
        <v>203</v>
      </c>
      <c r="B223" s="11" t="s">
        <v>59</v>
      </c>
      <c r="C223" s="9" t="s">
        <v>51</v>
      </c>
      <c r="D223" s="9" t="s">
        <v>72</v>
      </c>
      <c r="E223" s="12" t="s">
        <v>18</v>
      </c>
      <c r="F223" s="80" t="s">
        <v>15</v>
      </c>
      <c r="G223" s="9" t="s">
        <v>289</v>
      </c>
      <c r="H223" s="12" t="s">
        <v>19</v>
      </c>
      <c r="I223" s="13">
        <v>195.77</v>
      </c>
      <c r="J223" s="87" t="s">
        <v>319</v>
      </c>
    </row>
    <row r="224" spans="1:10" ht="14.25" customHeight="1" x14ac:dyDescent="0.2">
      <c r="A224" s="11" t="s">
        <v>203</v>
      </c>
      <c r="B224" s="11" t="s">
        <v>59</v>
      </c>
      <c r="C224" s="9" t="s">
        <v>51</v>
      </c>
      <c r="D224" s="9" t="s">
        <v>72</v>
      </c>
      <c r="E224" s="12" t="s">
        <v>18</v>
      </c>
      <c r="F224" s="80" t="s">
        <v>15</v>
      </c>
      <c r="G224" s="9" t="s">
        <v>292</v>
      </c>
      <c r="H224" s="12" t="s">
        <v>19</v>
      </c>
      <c r="I224" s="13">
        <v>239.14</v>
      </c>
      <c r="J224" s="87" t="s">
        <v>319</v>
      </c>
    </row>
    <row r="225" spans="1:10" ht="14.25" customHeight="1" x14ac:dyDescent="0.2">
      <c r="A225" s="11" t="s">
        <v>203</v>
      </c>
      <c r="B225" s="11" t="s">
        <v>76</v>
      </c>
      <c r="C225" s="9" t="s">
        <v>51</v>
      </c>
      <c r="D225" s="9" t="s">
        <v>72</v>
      </c>
      <c r="E225" s="12" t="s">
        <v>18</v>
      </c>
      <c r="F225" s="80" t="s">
        <v>15</v>
      </c>
      <c r="G225" s="9" t="s">
        <v>289</v>
      </c>
      <c r="H225" s="12" t="s">
        <v>19</v>
      </c>
      <c r="I225" s="13">
        <v>282.83999999999997</v>
      </c>
      <c r="J225" s="87" t="s">
        <v>319</v>
      </c>
    </row>
    <row r="226" spans="1:10" ht="14.25" customHeight="1" x14ac:dyDescent="0.2">
      <c r="A226" s="11" t="s">
        <v>203</v>
      </c>
      <c r="B226" s="11" t="s">
        <v>76</v>
      </c>
      <c r="C226" s="9" t="s">
        <v>51</v>
      </c>
      <c r="D226" s="9" t="s">
        <v>72</v>
      </c>
      <c r="E226" s="12" t="s">
        <v>18</v>
      </c>
      <c r="F226" s="80" t="s">
        <v>15</v>
      </c>
      <c r="G226" s="9" t="s">
        <v>291</v>
      </c>
      <c r="H226" s="12" t="s">
        <v>19</v>
      </c>
      <c r="I226" s="13">
        <v>1106.55</v>
      </c>
      <c r="J226" s="87" t="s">
        <v>319</v>
      </c>
    </row>
    <row r="227" spans="1:10" ht="14.25" customHeight="1" x14ac:dyDescent="0.2">
      <c r="A227" s="11" t="s">
        <v>203</v>
      </c>
      <c r="B227" s="11" t="s">
        <v>59</v>
      </c>
      <c r="C227" s="9" t="s">
        <v>51</v>
      </c>
      <c r="D227" s="9" t="s">
        <v>72</v>
      </c>
      <c r="E227" s="12" t="s">
        <v>18</v>
      </c>
      <c r="F227" s="80" t="s">
        <v>15</v>
      </c>
      <c r="G227" s="9" t="s">
        <v>290</v>
      </c>
      <c r="H227" s="12" t="s">
        <v>19</v>
      </c>
      <c r="I227" s="13">
        <v>1240.4999999999998</v>
      </c>
      <c r="J227" s="87" t="s">
        <v>319</v>
      </c>
    </row>
    <row r="228" spans="1:10" ht="14.25" customHeight="1" x14ac:dyDescent="0.2">
      <c r="A228" s="11" t="s">
        <v>203</v>
      </c>
      <c r="B228" s="11" t="s">
        <v>76</v>
      </c>
      <c r="C228" s="9" t="s">
        <v>51</v>
      </c>
      <c r="D228" s="9" t="s">
        <v>72</v>
      </c>
      <c r="E228" s="12" t="s">
        <v>18</v>
      </c>
      <c r="F228" s="80" t="s">
        <v>15</v>
      </c>
      <c r="G228" s="9" t="s">
        <v>302</v>
      </c>
      <c r="H228" s="12" t="s">
        <v>19</v>
      </c>
      <c r="I228" s="13">
        <v>1285.6199999999999</v>
      </c>
      <c r="J228" s="87" t="s">
        <v>319</v>
      </c>
    </row>
    <row r="229" spans="1:10" ht="14.65" customHeight="1" x14ac:dyDescent="0.2">
      <c r="A229" s="11" t="s">
        <v>203</v>
      </c>
      <c r="B229" s="11" t="s">
        <v>76</v>
      </c>
      <c r="C229" s="9" t="s">
        <v>51</v>
      </c>
      <c r="D229" s="9" t="s">
        <v>72</v>
      </c>
      <c r="E229" s="12" t="s">
        <v>18</v>
      </c>
      <c r="F229" s="80" t="s">
        <v>15</v>
      </c>
      <c r="G229" s="9" t="s">
        <v>310</v>
      </c>
      <c r="H229" s="12" t="s">
        <v>19</v>
      </c>
      <c r="I229" s="13">
        <v>1615.77</v>
      </c>
      <c r="J229" s="87" t="s">
        <v>319</v>
      </c>
    </row>
    <row r="230" spans="1:10" ht="14.65" customHeight="1" x14ac:dyDescent="0.2">
      <c r="A230" s="11" t="s">
        <v>203</v>
      </c>
      <c r="B230" s="11" t="s">
        <v>59</v>
      </c>
      <c r="C230" s="9" t="s">
        <v>51</v>
      </c>
      <c r="D230" s="9" t="s">
        <v>72</v>
      </c>
      <c r="E230" s="12" t="s">
        <v>18</v>
      </c>
      <c r="F230" s="80" t="s">
        <v>15</v>
      </c>
      <c r="G230" s="9" t="s">
        <v>291</v>
      </c>
      <c r="H230" s="12" t="s">
        <v>19</v>
      </c>
      <c r="I230" s="13">
        <v>2212.1999999999998</v>
      </c>
      <c r="J230" s="87" t="s">
        <v>319</v>
      </c>
    </row>
    <row r="231" spans="1:10" ht="14.25" customHeight="1" x14ac:dyDescent="0.2">
      <c r="A231" s="11" t="s">
        <v>203</v>
      </c>
      <c r="B231" s="11" t="s">
        <v>76</v>
      </c>
      <c r="C231" s="9" t="s">
        <v>51</v>
      </c>
      <c r="D231" s="9" t="s">
        <v>72</v>
      </c>
      <c r="E231" s="12" t="s">
        <v>18</v>
      </c>
      <c r="F231" s="80" t="s">
        <v>15</v>
      </c>
      <c r="G231" s="9" t="s">
        <v>292</v>
      </c>
      <c r="H231" s="12" t="s">
        <v>19</v>
      </c>
      <c r="I231" s="13">
        <v>2295.8399999999997</v>
      </c>
      <c r="J231" s="87" t="s">
        <v>319</v>
      </c>
    </row>
    <row r="232" spans="1:10" ht="14.25" customHeight="1" x14ac:dyDescent="0.2">
      <c r="A232" s="11" t="s">
        <v>203</v>
      </c>
      <c r="B232" s="11" t="s">
        <v>76</v>
      </c>
      <c r="C232" s="9" t="s">
        <v>51</v>
      </c>
      <c r="D232" s="9" t="s">
        <v>72</v>
      </c>
      <c r="E232" s="12" t="s">
        <v>18</v>
      </c>
      <c r="F232" s="79" t="s">
        <v>15</v>
      </c>
      <c r="G232" s="9" t="s">
        <v>290</v>
      </c>
      <c r="H232" s="12" t="s">
        <v>19</v>
      </c>
      <c r="I232" s="13">
        <v>2512.8199999999997</v>
      </c>
      <c r="J232" s="87" t="s">
        <v>319</v>
      </c>
    </row>
    <row r="233" spans="1:10" ht="14.25" customHeight="1" x14ac:dyDescent="0.2">
      <c r="A233" s="11" t="s">
        <v>203</v>
      </c>
      <c r="B233" s="11" t="s">
        <v>59</v>
      </c>
      <c r="C233" s="9" t="s">
        <v>51</v>
      </c>
      <c r="D233" s="9" t="s">
        <v>72</v>
      </c>
      <c r="E233" s="12" t="s">
        <v>18</v>
      </c>
      <c r="F233" s="79" t="s">
        <v>15</v>
      </c>
      <c r="G233" s="9" t="s">
        <v>293</v>
      </c>
      <c r="H233" s="12" t="s">
        <v>19</v>
      </c>
      <c r="I233" s="13">
        <v>32591.690000000002</v>
      </c>
      <c r="J233" s="87" t="s">
        <v>319</v>
      </c>
    </row>
    <row r="234" spans="1:10" ht="14.25" customHeight="1" x14ac:dyDescent="0.2">
      <c r="A234" s="11" t="s">
        <v>203</v>
      </c>
      <c r="B234" s="11" t="s">
        <v>76</v>
      </c>
      <c r="C234" s="9" t="s">
        <v>51</v>
      </c>
      <c r="D234" s="9" t="s">
        <v>72</v>
      </c>
      <c r="E234" s="12" t="s">
        <v>18</v>
      </c>
      <c r="F234" s="79" t="s">
        <v>15</v>
      </c>
      <c r="G234" s="9" t="s">
        <v>293</v>
      </c>
      <c r="H234" s="12" t="s">
        <v>19</v>
      </c>
      <c r="I234" s="13">
        <v>65072.939999999995</v>
      </c>
      <c r="J234" s="87" t="s">
        <v>319</v>
      </c>
    </row>
    <row r="235" spans="1:10" ht="14.25" customHeight="1" x14ac:dyDescent="0.2">
      <c r="A235" s="11" t="s">
        <v>203</v>
      </c>
      <c r="B235" s="11" t="s">
        <v>59</v>
      </c>
      <c r="C235" s="9" t="s">
        <v>51</v>
      </c>
      <c r="D235" s="9" t="s">
        <v>72</v>
      </c>
      <c r="E235" s="12" t="s">
        <v>18</v>
      </c>
      <c r="F235" s="79" t="s">
        <v>89</v>
      </c>
      <c r="G235" s="9" t="s">
        <v>296</v>
      </c>
      <c r="H235" s="12" t="s">
        <v>19</v>
      </c>
      <c r="I235" s="13">
        <v>199.51999999999998</v>
      </c>
      <c r="J235" s="87" t="s">
        <v>319</v>
      </c>
    </row>
    <row r="236" spans="1:10" ht="14.25" customHeight="1" x14ac:dyDescent="0.2">
      <c r="A236" s="11" t="s">
        <v>203</v>
      </c>
      <c r="B236" s="11" t="s">
        <v>76</v>
      </c>
      <c r="C236" s="9" t="s">
        <v>51</v>
      </c>
      <c r="D236" s="9" t="s">
        <v>72</v>
      </c>
      <c r="E236" s="12" t="s">
        <v>18</v>
      </c>
      <c r="F236" s="79" t="s">
        <v>89</v>
      </c>
      <c r="G236" s="9" t="s">
        <v>296</v>
      </c>
      <c r="H236" s="12" t="s">
        <v>19</v>
      </c>
      <c r="I236" s="13">
        <v>366.90000000000003</v>
      </c>
      <c r="J236" s="87" t="s">
        <v>319</v>
      </c>
    </row>
    <row r="237" spans="1:10" ht="14.25" customHeight="1" x14ac:dyDescent="0.2">
      <c r="A237" s="11" t="s">
        <v>203</v>
      </c>
      <c r="B237" s="11" t="s">
        <v>59</v>
      </c>
      <c r="C237" s="9" t="s">
        <v>51</v>
      </c>
      <c r="D237" s="9" t="s">
        <v>72</v>
      </c>
      <c r="E237" s="12" t="s">
        <v>18</v>
      </c>
      <c r="F237" s="79" t="s">
        <v>17</v>
      </c>
      <c r="G237" s="9" t="s">
        <v>300</v>
      </c>
      <c r="H237" s="12" t="s">
        <v>19</v>
      </c>
      <c r="I237" s="13">
        <v>18.170000000000002</v>
      </c>
      <c r="J237" s="87" t="s">
        <v>319</v>
      </c>
    </row>
    <row r="238" spans="1:10" ht="14.25" customHeight="1" x14ac:dyDescent="0.2">
      <c r="A238" s="11" t="s">
        <v>203</v>
      </c>
      <c r="B238" s="11" t="s">
        <v>76</v>
      </c>
      <c r="C238" s="9" t="s">
        <v>51</v>
      </c>
      <c r="D238" s="9" t="s">
        <v>72</v>
      </c>
      <c r="E238" s="12" t="s">
        <v>18</v>
      </c>
      <c r="F238" s="79" t="s">
        <v>17</v>
      </c>
      <c r="G238" s="9" t="s">
        <v>300</v>
      </c>
      <c r="H238" s="12" t="s">
        <v>19</v>
      </c>
      <c r="I238" s="13">
        <v>31.200000000000003</v>
      </c>
      <c r="J238" s="87" t="s">
        <v>319</v>
      </c>
    </row>
    <row r="239" spans="1:10" ht="14.25" customHeight="1" x14ac:dyDescent="0.2">
      <c r="A239" s="11" t="s">
        <v>203</v>
      </c>
      <c r="B239" s="11" t="s">
        <v>59</v>
      </c>
      <c r="C239" s="9" t="s">
        <v>51</v>
      </c>
      <c r="D239" s="9" t="s">
        <v>72</v>
      </c>
      <c r="E239" s="12" t="s">
        <v>18</v>
      </c>
      <c r="F239" s="79" t="s">
        <v>17</v>
      </c>
      <c r="G239" s="9" t="s">
        <v>298</v>
      </c>
      <c r="H239" s="12" t="s">
        <v>19</v>
      </c>
      <c r="I239" s="13">
        <v>37.83</v>
      </c>
      <c r="J239" s="87" t="s">
        <v>319</v>
      </c>
    </row>
    <row r="240" spans="1:10" ht="14.25" customHeight="1" x14ac:dyDescent="0.2">
      <c r="A240" s="11" t="s">
        <v>203</v>
      </c>
      <c r="B240" s="11" t="s">
        <v>76</v>
      </c>
      <c r="C240" s="9" t="s">
        <v>51</v>
      </c>
      <c r="D240" s="9" t="s">
        <v>72</v>
      </c>
      <c r="E240" s="12" t="s">
        <v>18</v>
      </c>
      <c r="F240" s="79" t="s">
        <v>17</v>
      </c>
      <c r="G240" s="9" t="s">
        <v>298</v>
      </c>
      <c r="H240" s="12" t="s">
        <v>19</v>
      </c>
      <c r="I240" s="13">
        <v>73.78</v>
      </c>
      <c r="J240" s="87" t="s">
        <v>319</v>
      </c>
    </row>
    <row r="241" spans="1:10" ht="14.25" customHeight="1" x14ac:dyDescent="0.2">
      <c r="A241" s="11" t="s">
        <v>203</v>
      </c>
      <c r="B241" s="11" t="s">
        <v>59</v>
      </c>
      <c r="C241" s="9" t="s">
        <v>51</v>
      </c>
      <c r="D241" s="9" t="s">
        <v>72</v>
      </c>
      <c r="E241" s="12" t="s">
        <v>18</v>
      </c>
      <c r="F241" s="79" t="s">
        <v>17</v>
      </c>
      <c r="G241" s="9" t="s">
        <v>297</v>
      </c>
      <c r="H241" s="12" t="s">
        <v>19</v>
      </c>
      <c r="I241" s="13">
        <v>218.51999999999998</v>
      </c>
      <c r="J241" s="87" t="s">
        <v>319</v>
      </c>
    </row>
    <row r="242" spans="1:10" ht="14.25" customHeight="1" x14ac:dyDescent="0.2">
      <c r="A242" s="11" t="s">
        <v>203</v>
      </c>
      <c r="B242" s="11" t="s">
        <v>59</v>
      </c>
      <c r="C242" s="9" t="s">
        <v>51</v>
      </c>
      <c r="D242" s="9" t="s">
        <v>72</v>
      </c>
      <c r="E242" s="12" t="s">
        <v>18</v>
      </c>
      <c r="F242" s="79" t="s">
        <v>17</v>
      </c>
      <c r="G242" s="9" t="s">
        <v>299</v>
      </c>
      <c r="H242" s="12" t="s">
        <v>19</v>
      </c>
      <c r="I242" s="13">
        <v>263.12</v>
      </c>
      <c r="J242" s="87" t="s">
        <v>319</v>
      </c>
    </row>
    <row r="243" spans="1:10" ht="14.25" customHeight="1" x14ac:dyDescent="0.2">
      <c r="A243" s="11" t="s">
        <v>203</v>
      </c>
      <c r="B243" s="11" t="s">
        <v>76</v>
      </c>
      <c r="C243" s="9" t="s">
        <v>51</v>
      </c>
      <c r="D243" s="9" t="s">
        <v>72</v>
      </c>
      <c r="E243" s="12" t="s">
        <v>18</v>
      </c>
      <c r="F243" s="79" t="s">
        <v>17</v>
      </c>
      <c r="G243" s="9" t="s">
        <v>299</v>
      </c>
      <c r="H243" s="12" t="s">
        <v>19</v>
      </c>
      <c r="I243" s="13">
        <v>278.93</v>
      </c>
      <c r="J243" s="87" t="s">
        <v>319</v>
      </c>
    </row>
    <row r="244" spans="1:10" ht="14.25" customHeight="1" x14ac:dyDescent="0.2">
      <c r="A244" s="11" t="s">
        <v>203</v>
      </c>
      <c r="B244" s="11" t="s">
        <v>76</v>
      </c>
      <c r="C244" s="9" t="s">
        <v>51</v>
      </c>
      <c r="D244" s="9" t="s">
        <v>72</v>
      </c>
      <c r="E244" s="12" t="s">
        <v>18</v>
      </c>
      <c r="F244" s="79" t="s">
        <v>17</v>
      </c>
      <c r="G244" s="9" t="s">
        <v>297</v>
      </c>
      <c r="H244" s="12" t="s">
        <v>19</v>
      </c>
      <c r="I244" s="13">
        <v>445.35</v>
      </c>
      <c r="J244" s="87" t="s">
        <v>319</v>
      </c>
    </row>
    <row r="245" spans="1:10" ht="14.25" customHeight="1" x14ac:dyDescent="0.2">
      <c r="A245" s="11" t="s">
        <v>203</v>
      </c>
      <c r="B245" s="11" t="s">
        <v>76</v>
      </c>
      <c r="C245" s="9" t="s">
        <v>51</v>
      </c>
      <c r="D245" s="9" t="s">
        <v>316</v>
      </c>
      <c r="E245" s="12" t="s">
        <v>20</v>
      </c>
      <c r="F245" s="79" t="s">
        <v>70</v>
      </c>
      <c r="G245" s="9" t="s">
        <v>304</v>
      </c>
      <c r="H245" s="12" t="s">
        <v>19</v>
      </c>
      <c r="I245" s="13">
        <v>0.14000000000000001</v>
      </c>
      <c r="J245" s="87" t="s">
        <v>319</v>
      </c>
    </row>
    <row r="246" spans="1:10" ht="14.25" customHeight="1" x14ac:dyDescent="0.2">
      <c r="A246" s="11" t="s">
        <v>203</v>
      </c>
      <c r="B246" s="11" t="s">
        <v>76</v>
      </c>
      <c r="C246" s="9" t="s">
        <v>51</v>
      </c>
      <c r="D246" s="9" t="s">
        <v>316</v>
      </c>
      <c r="E246" s="12" t="s">
        <v>20</v>
      </c>
      <c r="F246" s="79" t="s">
        <v>70</v>
      </c>
      <c r="G246" s="9" t="s">
        <v>294</v>
      </c>
      <c r="H246" s="12" t="s">
        <v>19</v>
      </c>
      <c r="I246" s="13">
        <v>1.48</v>
      </c>
      <c r="J246" s="87" t="s">
        <v>319</v>
      </c>
    </row>
    <row r="247" spans="1:10" ht="14.25" customHeight="1" x14ac:dyDescent="0.2">
      <c r="A247" s="11" t="s">
        <v>203</v>
      </c>
      <c r="B247" s="11" t="s">
        <v>59</v>
      </c>
      <c r="C247" s="9" t="s">
        <v>51</v>
      </c>
      <c r="D247" s="9" t="s">
        <v>316</v>
      </c>
      <c r="E247" s="12" t="s">
        <v>20</v>
      </c>
      <c r="F247" s="79" t="s">
        <v>70</v>
      </c>
      <c r="G247" s="9" t="s">
        <v>304</v>
      </c>
      <c r="H247" s="12" t="s">
        <v>19</v>
      </c>
      <c r="I247" s="13">
        <v>2.36</v>
      </c>
      <c r="J247" s="87" t="s">
        <v>319</v>
      </c>
    </row>
    <row r="248" spans="1:10" ht="14.25" customHeight="1" x14ac:dyDescent="0.2">
      <c r="A248" s="11" t="s">
        <v>203</v>
      </c>
      <c r="B248" s="11" t="s">
        <v>59</v>
      </c>
      <c r="C248" s="9" t="s">
        <v>51</v>
      </c>
      <c r="D248" s="9" t="s">
        <v>316</v>
      </c>
      <c r="E248" s="12" t="s">
        <v>20</v>
      </c>
      <c r="F248" s="80" t="s">
        <v>70</v>
      </c>
      <c r="G248" s="9" t="s">
        <v>294</v>
      </c>
      <c r="H248" s="12" t="s">
        <v>19</v>
      </c>
      <c r="I248" s="13">
        <v>16.599999999999998</v>
      </c>
      <c r="J248" s="87" t="s">
        <v>319</v>
      </c>
    </row>
    <row r="249" spans="1:10" ht="14.25" customHeight="1" x14ac:dyDescent="0.2">
      <c r="A249" s="11" t="s">
        <v>203</v>
      </c>
      <c r="B249" s="11" t="s">
        <v>59</v>
      </c>
      <c r="C249" s="9" t="s">
        <v>51</v>
      </c>
      <c r="D249" s="9" t="s">
        <v>316</v>
      </c>
      <c r="E249" s="12" t="s">
        <v>20</v>
      </c>
      <c r="F249" s="80" t="s">
        <v>70</v>
      </c>
      <c r="G249" s="9" t="s">
        <v>303</v>
      </c>
      <c r="H249" s="12" t="s">
        <v>19</v>
      </c>
      <c r="I249" s="13">
        <v>46.559999999999945</v>
      </c>
      <c r="J249" s="87" t="s">
        <v>319</v>
      </c>
    </row>
    <row r="250" spans="1:10" ht="14.25" customHeight="1" x14ac:dyDescent="0.2">
      <c r="A250" s="11" t="s">
        <v>203</v>
      </c>
      <c r="B250" s="11" t="s">
        <v>76</v>
      </c>
      <c r="C250" s="9" t="s">
        <v>51</v>
      </c>
      <c r="D250" s="9" t="s">
        <v>316</v>
      </c>
      <c r="E250" s="12" t="s">
        <v>20</v>
      </c>
      <c r="F250" s="80" t="s">
        <v>70</v>
      </c>
      <c r="G250" s="9" t="s">
        <v>295</v>
      </c>
      <c r="H250" s="12" t="s">
        <v>19</v>
      </c>
      <c r="I250" s="13">
        <v>856.41</v>
      </c>
      <c r="J250" s="87" t="s">
        <v>319</v>
      </c>
    </row>
    <row r="251" spans="1:10" ht="14.25" customHeight="1" x14ac:dyDescent="0.2">
      <c r="A251" s="11" t="s">
        <v>203</v>
      </c>
      <c r="B251" s="11" t="s">
        <v>59</v>
      </c>
      <c r="C251" s="9" t="s">
        <v>51</v>
      </c>
      <c r="D251" s="9" t="s">
        <v>316</v>
      </c>
      <c r="E251" s="12" t="s">
        <v>20</v>
      </c>
      <c r="F251" s="80" t="s">
        <v>70</v>
      </c>
      <c r="G251" s="9" t="s">
        <v>295</v>
      </c>
      <c r="H251" s="12" t="s">
        <v>19</v>
      </c>
      <c r="I251" s="13">
        <v>5571.14</v>
      </c>
      <c r="J251" s="87" t="s">
        <v>319</v>
      </c>
    </row>
    <row r="252" spans="1:10" ht="14.25" customHeight="1" x14ac:dyDescent="0.2">
      <c r="A252" s="11" t="s">
        <v>203</v>
      </c>
      <c r="B252" s="11" t="s">
        <v>76</v>
      </c>
      <c r="C252" s="9" t="s">
        <v>51</v>
      </c>
      <c r="D252" s="9" t="s">
        <v>316</v>
      </c>
      <c r="E252" s="12" t="s">
        <v>8</v>
      </c>
      <c r="F252" s="80" t="s">
        <v>12</v>
      </c>
      <c r="G252" s="9" t="s">
        <v>283</v>
      </c>
      <c r="H252" s="12" t="s">
        <v>19</v>
      </c>
      <c r="I252" s="13">
        <v>62.12</v>
      </c>
      <c r="J252" s="87" t="s">
        <v>319</v>
      </c>
    </row>
    <row r="253" spans="1:10" ht="14.25" customHeight="1" x14ac:dyDescent="0.2">
      <c r="A253" s="11" t="s">
        <v>203</v>
      </c>
      <c r="B253" s="11" t="s">
        <v>59</v>
      </c>
      <c r="C253" s="9" t="s">
        <v>51</v>
      </c>
      <c r="D253" s="9" t="s">
        <v>316</v>
      </c>
      <c r="E253" s="12" t="s">
        <v>8</v>
      </c>
      <c r="F253" s="80" t="s">
        <v>12</v>
      </c>
      <c r="G253" s="9" t="s">
        <v>283</v>
      </c>
      <c r="H253" s="12" t="s">
        <v>19</v>
      </c>
      <c r="I253" s="13">
        <v>1160.98</v>
      </c>
      <c r="J253" s="87" t="s">
        <v>319</v>
      </c>
    </row>
    <row r="254" spans="1:10" ht="14.25" customHeight="1" x14ac:dyDescent="0.2">
      <c r="A254" s="11" t="s">
        <v>203</v>
      </c>
      <c r="B254" s="11" t="s">
        <v>76</v>
      </c>
      <c r="C254" s="9" t="s">
        <v>51</v>
      </c>
      <c r="D254" s="9" t="s">
        <v>316</v>
      </c>
      <c r="E254" s="12" t="s">
        <v>8</v>
      </c>
      <c r="F254" s="12" t="s">
        <v>67</v>
      </c>
      <c r="G254" s="9" t="s">
        <v>286</v>
      </c>
      <c r="H254" s="12" t="s">
        <v>19</v>
      </c>
      <c r="I254" s="13">
        <v>39.72</v>
      </c>
      <c r="J254" s="87" t="s">
        <v>319</v>
      </c>
    </row>
    <row r="255" spans="1:10" ht="14.25" customHeight="1" x14ac:dyDescent="0.2">
      <c r="A255" s="11" t="s">
        <v>203</v>
      </c>
      <c r="B255" s="11" t="s">
        <v>59</v>
      </c>
      <c r="C255" s="9" t="s">
        <v>51</v>
      </c>
      <c r="D255" s="9" t="s">
        <v>316</v>
      </c>
      <c r="E255" s="12" t="s">
        <v>8</v>
      </c>
      <c r="F255" s="12" t="s">
        <v>67</v>
      </c>
      <c r="G255" s="9" t="s">
        <v>286</v>
      </c>
      <c r="H255" s="12" t="s">
        <v>19</v>
      </c>
      <c r="I255" s="13">
        <v>720.00999999999988</v>
      </c>
      <c r="J255" s="87" t="s">
        <v>319</v>
      </c>
    </row>
    <row r="256" spans="1:10" ht="14.25" customHeight="1" x14ac:dyDescent="0.2">
      <c r="A256" s="11" t="s">
        <v>203</v>
      </c>
      <c r="B256" s="11" t="s">
        <v>76</v>
      </c>
      <c r="C256" s="9" t="s">
        <v>51</v>
      </c>
      <c r="D256" s="9" t="s">
        <v>316</v>
      </c>
      <c r="E256" s="12" t="s">
        <v>8</v>
      </c>
      <c r="F256" s="12" t="s">
        <v>95</v>
      </c>
      <c r="G256" s="9" t="s">
        <v>268</v>
      </c>
      <c r="H256" s="12" t="s">
        <v>19</v>
      </c>
      <c r="I256" s="13">
        <v>7.14</v>
      </c>
      <c r="J256" s="87" t="s">
        <v>319</v>
      </c>
    </row>
    <row r="257" spans="1:10" ht="14.25" customHeight="1" x14ac:dyDescent="0.2">
      <c r="A257" s="11" t="s">
        <v>203</v>
      </c>
      <c r="B257" s="11" t="s">
        <v>76</v>
      </c>
      <c r="C257" s="9" t="s">
        <v>51</v>
      </c>
      <c r="D257" s="9" t="s">
        <v>316</v>
      </c>
      <c r="E257" s="12" t="s">
        <v>8</v>
      </c>
      <c r="F257" s="12" t="s">
        <v>95</v>
      </c>
      <c r="G257" s="9" t="s">
        <v>266</v>
      </c>
      <c r="H257" s="12" t="s">
        <v>19</v>
      </c>
      <c r="I257" s="13">
        <v>51.730000000000004</v>
      </c>
      <c r="J257" s="87" t="s">
        <v>319</v>
      </c>
    </row>
    <row r="258" spans="1:10" ht="14.25" customHeight="1" x14ac:dyDescent="0.2">
      <c r="A258" s="11" t="s">
        <v>203</v>
      </c>
      <c r="B258" s="11" t="s">
        <v>59</v>
      </c>
      <c r="C258" s="9" t="s">
        <v>51</v>
      </c>
      <c r="D258" s="9" t="s">
        <v>316</v>
      </c>
      <c r="E258" s="12" t="s">
        <v>8</v>
      </c>
      <c r="F258" s="12" t="s">
        <v>95</v>
      </c>
      <c r="G258" s="9" t="s">
        <v>268</v>
      </c>
      <c r="H258" s="12" t="s">
        <v>19</v>
      </c>
      <c r="I258" s="13">
        <v>54.05</v>
      </c>
      <c r="J258" s="87" t="s">
        <v>319</v>
      </c>
    </row>
    <row r="259" spans="1:10" ht="14.45" customHeight="1" x14ac:dyDescent="0.2">
      <c r="A259" s="11" t="s">
        <v>203</v>
      </c>
      <c r="B259" s="11" t="s">
        <v>59</v>
      </c>
      <c r="C259" s="9" t="s">
        <v>51</v>
      </c>
      <c r="D259" s="9" t="s">
        <v>316</v>
      </c>
      <c r="E259" s="12" t="s">
        <v>8</v>
      </c>
      <c r="F259" s="12" t="s">
        <v>95</v>
      </c>
      <c r="G259" s="9" t="s">
        <v>267</v>
      </c>
      <c r="H259" s="12" t="s">
        <v>19</v>
      </c>
      <c r="I259" s="13">
        <v>172.5</v>
      </c>
      <c r="J259" s="87" t="s">
        <v>319</v>
      </c>
    </row>
    <row r="260" spans="1:10" ht="14.45" customHeight="1" x14ac:dyDescent="0.2">
      <c r="A260" s="11" t="s">
        <v>203</v>
      </c>
      <c r="B260" s="11" t="s">
        <v>76</v>
      </c>
      <c r="C260" s="9" t="s">
        <v>51</v>
      </c>
      <c r="D260" s="9" t="s">
        <v>316</v>
      </c>
      <c r="E260" s="12" t="s">
        <v>8</v>
      </c>
      <c r="F260" s="12" t="s">
        <v>95</v>
      </c>
      <c r="G260" s="9" t="s">
        <v>267</v>
      </c>
      <c r="H260" s="12" t="s">
        <v>19</v>
      </c>
      <c r="I260" s="13">
        <v>941.27999999999975</v>
      </c>
      <c r="J260" s="87" t="s">
        <v>319</v>
      </c>
    </row>
    <row r="261" spans="1:10" ht="14.45" customHeight="1" x14ac:dyDescent="0.2">
      <c r="A261" s="11" t="s">
        <v>203</v>
      </c>
      <c r="B261" s="11" t="s">
        <v>59</v>
      </c>
      <c r="C261" s="9" t="s">
        <v>51</v>
      </c>
      <c r="D261" s="9" t="s">
        <v>316</v>
      </c>
      <c r="E261" s="12" t="s">
        <v>8</v>
      </c>
      <c r="F261" s="12" t="s">
        <v>95</v>
      </c>
      <c r="G261" s="9" t="s">
        <v>266</v>
      </c>
      <c r="H261" s="12" t="s">
        <v>19</v>
      </c>
      <c r="I261" s="13">
        <v>2852.8900000000008</v>
      </c>
      <c r="J261" s="87" t="s">
        <v>319</v>
      </c>
    </row>
    <row r="262" spans="1:10" ht="14.45" customHeight="1" x14ac:dyDescent="0.2">
      <c r="A262" s="11" t="s">
        <v>203</v>
      </c>
      <c r="B262" s="11" t="s">
        <v>76</v>
      </c>
      <c r="C262" s="9" t="s">
        <v>51</v>
      </c>
      <c r="D262" s="9" t="s">
        <v>316</v>
      </c>
      <c r="E262" s="12" t="s">
        <v>8</v>
      </c>
      <c r="F262" s="12" t="s">
        <v>75</v>
      </c>
      <c r="G262" s="9" t="s">
        <v>287</v>
      </c>
      <c r="H262" s="12" t="s">
        <v>19</v>
      </c>
      <c r="I262" s="13">
        <v>693.01</v>
      </c>
      <c r="J262" s="87" t="s">
        <v>319</v>
      </c>
    </row>
    <row r="263" spans="1:10" ht="14.45" customHeight="1" x14ac:dyDescent="0.2">
      <c r="A263" s="11" t="s">
        <v>203</v>
      </c>
      <c r="B263" s="11" t="s">
        <v>59</v>
      </c>
      <c r="C263" s="9" t="s">
        <v>51</v>
      </c>
      <c r="D263" s="9" t="s">
        <v>316</v>
      </c>
      <c r="E263" s="12" t="s">
        <v>8</v>
      </c>
      <c r="F263" s="12" t="s">
        <v>75</v>
      </c>
      <c r="G263" s="9" t="s">
        <v>287</v>
      </c>
      <c r="H263" s="12" t="s">
        <v>19</v>
      </c>
      <c r="I263" s="13">
        <v>4960.1799999999994</v>
      </c>
      <c r="J263" s="87" t="s">
        <v>319</v>
      </c>
    </row>
    <row r="264" spans="1:10" ht="14.45" customHeight="1" x14ac:dyDescent="0.2">
      <c r="A264" s="11" t="s">
        <v>203</v>
      </c>
      <c r="B264" s="11" t="s">
        <v>76</v>
      </c>
      <c r="C264" s="9" t="s">
        <v>51</v>
      </c>
      <c r="D264" s="9" t="s">
        <v>316</v>
      </c>
      <c r="E264" s="12" t="s">
        <v>8</v>
      </c>
      <c r="F264" s="80" t="s">
        <v>22</v>
      </c>
      <c r="G264" s="9" t="s">
        <v>301</v>
      </c>
      <c r="H264" s="12" t="s">
        <v>19</v>
      </c>
      <c r="I264" s="13">
        <v>100.17</v>
      </c>
      <c r="J264" s="87" t="s">
        <v>319</v>
      </c>
    </row>
    <row r="265" spans="1:10" ht="14.45" customHeight="1" x14ac:dyDescent="0.2">
      <c r="A265" s="11" t="s">
        <v>203</v>
      </c>
      <c r="B265" s="11" t="s">
        <v>59</v>
      </c>
      <c r="C265" s="9" t="s">
        <v>51</v>
      </c>
      <c r="D265" s="9" t="s">
        <v>316</v>
      </c>
      <c r="E265" s="12" t="s">
        <v>8</v>
      </c>
      <c r="F265" s="80" t="s">
        <v>22</v>
      </c>
      <c r="G265" s="9" t="s">
        <v>301</v>
      </c>
      <c r="H265" s="12" t="s">
        <v>19</v>
      </c>
      <c r="I265" s="13">
        <v>1235.25</v>
      </c>
      <c r="J265" s="87" t="s">
        <v>319</v>
      </c>
    </row>
    <row r="266" spans="1:10" ht="16.899999999999999" customHeight="1" x14ac:dyDescent="0.2">
      <c r="A266" s="11" t="s">
        <v>203</v>
      </c>
      <c r="B266" s="11" t="s">
        <v>76</v>
      </c>
      <c r="C266" s="9" t="s">
        <v>51</v>
      </c>
      <c r="D266" s="9" t="s">
        <v>316</v>
      </c>
      <c r="E266" s="12" t="s">
        <v>18</v>
      </c>
      <c r="F266" s="80" t="s">
        <v>16</v>
      </c>
      <c r="G266" s="9" t="s">
        <v>276</v>
      </c>
      <c r="H266" s="12" t="s">
        <v>19</v>
      </c>
      <c r="I266" s="13">
        <v>9.31</v>
      </c>
      <c r="J266" s="87" t="s">
        <v>319</v>
      </c>
    </row>
    <row r="267" spans="1:10" ht="12" customHeight="1" x14ac:dyDescent="0.2">
      <c r="A267" s="11" t="s">
        <v>203</v>
      </c>
      <c r="B267" s="11" t="s">
        <v>76</v>
      </c>
      <c r="C267" s="9" t="s">
        <v>51</v>
      </c>
      <c r="D267" s="9" t="s">
        <v>316</v>
      </c>
      <c r="E267" s="12" t="s">
        <v>18</v>
      </c>
      <c r="F267" s="79" t="s">
        <v>16</v>
      </c>
      <c r="G267" s="9" t="s">
        <v>278</v>
      </c>
      <c r="H267" s="12" t="s">
        <v>19</v>
      </c>
      <c r="I267" s="13">
        <v>10.579999999999998</v>
      </c>
      <c r="J267" s="87" t="s">
        <v>319</v>
      </c>
    </row>
    <row r="268" spans="1:10" ht="15" customHeight="1" x14ac:dyDescent="0.2">
      <c r="A268" s="11" t="s">
        <v>203</v>
      </c>
      <c r="B268" s="11" t="s">
        <v>59</v>
      </c>
      <c r="C268" s="9" t="s">
        <v>51</v>
      </c>
      <c r="D268" s="9" t="s">
        <v>316</v>
      </c>
      <c r="E268" s="12" t="s">
        <v>18</v>
      </c>
      <c r="F268" s="79" t="s">
        <v>16</v>
      </c>
      <c r="G268" s="9" t="s">
        <v>273</v>
      </c>
      <c r="H268" s="12" t="s">
        <v>19</v>
      </c>
      <c r="I268" s="13">
        <v>11.819999999999999</v>
      </c>
      <c r="J268" s="87" t="s">
        <v>319</v>
      </c>
    </row>
    <row r="269" spans="1:10" ht="14.45" customHeight="1" x14ac:dyDescent="0.2">
      <c r="A269" s="11" t="s">
        <v>203</v>
      </c>
      <c r="B269" s="11" t="s">
        <v>76</v>
      </c>
      <c r="C269" s="9" t="s">
        <v>51</v>
      </c>
      <c r="D269" s="9" t="s">
        <v>316</v>
      </c>
      <c r="E269" s="12" t="s">
        <v>18</v>
      </c>
      <c r="F269" s="80" t="s">
        <v>16</v>
      </c>
      <c r="G269" s="9" t="s">
        <v>274</v>
      </c>
      <c r="H269" s="12" t="s">
        <v>19</v>
      </c>
      <c r="I269" s="13">
        <v>19.940000000000001</v>
      </c>
      <c r="J269" s="87" t="s">
        <v>319</v>
      </c>
    </row>
    <row r="270" spans="1:10" ht="14.45" customHeight="1" x14ac:dyDescent="0.2">
      <c r="A270" s="11" t="s">
        <v>203</v>
      </c>
      <c r="B270" s="11" t="s">
        <v>59</v>
      </c>
      <c r="C270" s="9" t="s">
        <v>51</v>
      </c>
      <c r="D270" s="9" t="s">
        <v>316</v>
      </c>
      <c r="E270" s="12" t="s">
        <v>18</v>
      </c>
      <c r="F270" s="79" t="s">
        <v>16</v>
      </c>
      <c r="G270" s="9" t="s">
        <v>280</v>
      </c>
      <c r="H270" s="12" t="s">
        <v>19</v>
      </c>
      <c r="I270" s="13">
        <v>22.7</v>
      </c>
      <c r="J270" s="87" t="s">
        <v>319</v>
      </c>
    </row>
    <row r="271" spans="1:10" ht="14.45" customHeight="1" x14ac:dyDescent="0.2">
      <c r="A271" s="11" t="s">
        <v>203</v>
      </c>
      <c r="B271" s="11" t="s">
        <v>76</v>
      </c>
      <c r="C271" s="9" t="s">
        <v>51</v>
      </c>
      <c r="D271" s="9" t="s">
        <v>316</v>
      </c>
      <c r="E271" s="12" t="s">
        <v>18</v>
      </c>
      <c r="F271" s="79" t="s">
        <v>16</v>
      </c>
      <c r="G271" s="9" t="s">
        <v>273</v>
      </c>
      <c r="H271" s="12" t="s">
        <v>19</v>
      </c>
      <c r="I271" s="13">
        <v>43.35</v>
      </c>
      <c r="J271" s="87" t="s">
        <v>319</v>
      </c>
    </row>
    <row r="272" spans="1:10" ht="14.45" customHeight="1" x14ac:dyDescent="0.2">
      <c r="A272" s="11" t="s">
        <v>203</v>
      </c>
      <c r="B272" s="11" t="s">
        <v>76</v>
      </c>
      <c r="C272" s="9" t="s">
        <v>51</v>
      </c>
      <c r="D272" s="9" t="s">
        <v>316</v>
      </c>
      <c r="E272" s="12" t="s">
        <v>18</v>
      </c>
      <c r="F272" s="79" t="s">
        <v>16</v>
      </c>
      <c r="G272" s="9" t="s">
        <v>279</v>
      </c>
      <c r="H272" s="12" t="s">
        <v>19</v>
      </c>
      <c r="I272" s="13">
        <v>49.010000000000005</v>
      </c>
      <c r="J272" s="87" t="s">
        <v>319</v>
      </c>
    </row>
    <row r="273" spans="1:10" ht="14.45" customHeight="1" x14ac:dyDescent="0.2">
      <c r="A273" s="11" t="s">
        <v>203</v>
      </c>
      <c r="B273" s="11" t="s">
        <v>59</v>
      </c>
      <c r="C273" s="9" t="s">
        <v>51</v>
      </c>
      <c r="D273" s="9" t="s">
        <v>316</v>
      </c>
      <c r="E273" s="12" t="s">
        <v>18</v>
      </c>
      <c r="F273" s="79" t="s">
        <v>16</v>
      </c>
      <c r="G273" s="9" t="s">
        <v>274</v>
      </c>
      <c r="H273" s="12" t="s">
        <v>19</v>
      </c>
      <c r="I273" s="13">
        <v>51.689999999999991</v>
      </c>
      <c r="J273" s="87" t="s">
        <v>319</v>
      </c>
    </row>
    <row r="274" spans="1:10" ht="14.45" customHeight="1" x14ac:dyDescent="0.2">
      <c r="A274" s="11" t="s">
        <v>203</v>
      </c>
      <c r="B274" s="11" t="s">
        <v>59</v>
      </c>
      <c r="C274" s="9" t="s">
        <v>51</v>
      </c>
      <c r="D274" s="9" t="s">
        <v>316</v>
      </c>
      <c r="E274" s="12" t="s">
        <v>18</v>
      </c>
      <c r="F274" s="79" t="s">
        <v>16</v>
      </c>
      <c r="G274" s="9" t="s">
        <v>276</v>
      </c>
      <c r="H274" s="12" t="s">
        <v>19</v>
      </c>
      <c r="I274" s="83">
        <v>55.759999999999984</v>
      </c>
      <c r="J274" s="87" t="s">
        <v>319</v>
      </c>
    </row>
    <row r="275" spans="1:10" ht="14.45" customHeight="1" x14ac:dyDescent="0.2">
      <c r="A275" s="11" t="s">
        <v>203</v>
      </c>
      <c r="B275" s="11" t="s">
        <v>59</v>
      </c>
      <c r="C275" s="9" t="s">
        <v>51</v>
      </c>
      <c r="D275" s="9" t="s">
        <v>316</v>
      </c>
      <c r="E275" s="12" t="s">
        <v>18</v>
      </c>
      <c r="F275" s="79" t="s">
        <v>16</v>
      </c>
      <c r="G275" s="9" t="s">
        <v>278</v>
      </c>
      <c r="H275" s="12" t="s">
        <v>19</v>
      </c>
      <c r="I275" s="13">
        <v>58.64</v>
      </c>
      <c r="J275" s="87" t="s">
        <v>319</v>
      </c>
    </row>
    <row r="276" spans="1:10" ht="14.45" customHeight="1" x14ac:dyDescent="0.2">
      <c r="A276" s="11" t="s">
        <v>203</v>
      </c>
      <c r="B276" s="11" t="s">
        <v>76</v>
      </c>
      <c r="C276" s="9" t="s">
        <v>51</v>
      </c>
      <c r="D276" s="9" t="s">
        <v>316</v>
      </c>
      <c r="E276" s="12" t="s">
        <v>18</v>
      </c>
      <c r="F276" s="79" t="s">
        <v>16</v>
      </c>
      <c r="G276" s="9" t="s">
        <v>280</v>
      </c>
      <c r="H276" s="12" t="s">
        <v>19</v>
      </c>
      <c r="I276" s="13">
        <v>97.039999999999978</v>
      </c>
      <c r="J276" s="87" t="s">
        <v>319</v>
      </c>
    </row>
    <row r="277" spans="1:10" ht="14.45" customHeight="1" x14ac:dyDescent="0.2">
      <c r="A277" s="11" t="s">
        <v>203</v>
      </c>
      <c r="B277" s="11" t="s">
        <v>76</v>
      </c>
      <c r="C277" s="9" t="s">
        <v>51</v>
      </c>
      <c r="D277" s="9" t="s">
        <v>316</v>
      </c>
      <c r="E277" s="12" t="s">
        <v>18</v>
      </c>
      <c r="F277" s="79" t="s">
        <v>16</v>
      </c>
      <c r="G277" s="9" t="s">
        <v>275</v>
      </c>
      <c r="H277" s="12" t="s">
        <v>19</v>
      </c>
      <c r="I277" s="13">
        <v>209.18999999999994</v>
      </c>
      <c r="J277" s="87" t="s">
        <v>319</v>
      </c>
    </row>
    <row r="278" spans="1:10" ht="14.45" customHeight="1" x14ac:dyDescent="0.2">
      <c r="A278" s="11" t="s">
        <v>203</v>
      </c>
      <c r="B278" s="11" t="s">
        <v>59</v>
      </c>
      <c r="C278" s="9" t="s">
        <v>51</v>
      </c>
      <c r="D278" s="9" t="s">
        <v>316</v>
      </c>
      <c r="E278" s="12" t="s">
        <v>18</v>
      </c>
      <c r="F278" s="79" t="s">
        <v>16</v>
      </c>
      <c r="G278" s="9" t="s">
        <v>279</v>
      </c>
      <c r="H278" s="12" t="s">
        <v>19</v>
      </c>
      <c r="I278" s="13">
        <v>320.72000000000008</v>
      </c>
      <c r="J278" s="87" t="s">
        <v>319</v>
      </c>
    </row>
    <row r="279" spans="1:10" ht="14.45" customHeight="1" x14ac:dyDescent="0.2">
      <c r="A279" s="11" t="s">
        <v>203</v>
      </c>
      <c r="B279" s="11" t="s">
        <v>59</v>
      </c>
      <c r="C279" s="9" t="s">
        <v>51</v>
      </c>
      <c r="D279" s="9" t="s">
        <v>316</v>
      </c>
      <c r="E279" s="12" t="s">
        <v>18</v>
      </c>
      <c r="F279" s="79" t="s">
        <v>16</v>
      </c>
      <c r="G279" s="9" t="s">
        <v>281</v>
      </c>
      <c r="H279" s="12" t="s">
        <v>19</v>
      </c>
      <c r="I279" s="13">
        <v>448.78</v>
      </c>
      <c r="J279" s="87" t="s">
        <v>319</v>
      </c>
    </row>
    <row r="280" spans="1:10" ht="14.45" customHeight="1" x14ac:dyDescent="0.2">
      <c r="A280" s="11" t="s">
        <v>203</v>
      </c>
      <c r="B280" s="11" t="s">
        <v>59</v>
      </c>
      <c r="C280" s="9" t="s">
        <v>51</v>
      </c>
      <c r="D280" s="9" t="s">
        <v>316</v>
      </c>
      <c r="E280" s="12" t="s">
        <v>18</v>
      </c>
      <c r="F280" s="79" t="s">
        <v>16</v>
      </c>
      <c r="G280" s="9" t="s">
        <v>282</v>
      </c>
      <c r="H280" s="12" t="s">
        <v>19</v>
      </c>
      <c r="I280" s="13">
        <v>570.13</v>
      </c>
      <c r="J280" s="87" t="s">
        <v>319</v>
      </c>
    </row>
    <row r="281" spans="1:10" ht="14.45" customHeight="1" x14ac:dyDescent="0.2">
      <c r="A281" s="11" t="s">
        <v>203</v>
      </c>
      <c r="B281" s="11" t="s">
        <v>76</v>
      </c>
      <c r="C281" s="9" t="s">
        <v>51</v>
      </c>
      <c r="D281" s="9" t="s">
        <v>316</v>
      </c>
      <c r="E281" s="12" t="s">
        <v>18</v>
      </c>
      <c r="F281" s="79" t="s">
        <v>16</v>
      </c>
      <c r="G281" s="9" t="s">
        <v>281</v>
      </c>
      <c r="H281" s="12" t="s">
        <v>19</v>
      </c>
      <c r="I281" s="13">
        <v>810.53000000000009</v>
      </c>
      <c r="J281" s="87" t="s">
        <v>319</v>
      </c>
    </row>
    <row r="282" spans="1:10" ht="14.45" customHeight="1" x14ac:dyDescent="0.2">
      <c r="A282" s="11" t="s">
        <v>203</v>
      </c>
      <c r="B282" s="11" t="s">
        <v>59</v>
      </c>
      <c r="C282" s="9" t="s">
        <v>51</v>
      </c>
      <c r="D282" s="9" t="s">
        <v>316</v>
      </c>
      <c r="E282" s="12" t="s">
        <v>18</v>
      </c>
      <c r="F282" s="79" t="s">
        <v>16</v>
      </c>
      <c r="G282" s="9" t="s">
        <v>272</v>
      </c>
      <c r="H282" s="12" t="s">
        <v>19</v>
      </c>
      <c r="I282" s="13">
        <v>1252.8899999999999</v>
      </c>
      <c r="J282" s="87" t="s">
        <v>319</v>
      </c>
    </row>
    <row r="283" spans="1:10" ht="14.25" customHeight="1" x14ac:dyDescent="0.2">
      <c r="A283" s="11" t="s">
        <v>203</v>
      </c>
      <c r="B283" s="11" t="s">
        <v>59</v>
      </c>
      <c r="C283" s="9" t="s">
        <v>51</v>
      </c>
      <c r="D283" s="9" t="s">
        <v>316</v>
      </c>
      <c r="E283" s="12" t="s">
        <v>18</v>
      </c>
      <c r="F283" s="79" t="s">
        <v>16</v>
      </c>
      <c r="G283" s="9" t="s">
        <v>275</v>
      </c>
      <c r="H283" s="12" t="s">
        <v>19</v>
      </c>
      <c r="I283" s="83">
        <v>1371.11</v>
      </c>
      <c r="J283" s="87" t="s">
        <v>319</v>
      </c>
    </row>
    <row r="284" spans="1:10" ht="14.25" customHeight="1" x14ac:dyDescent="0.2">
      <c r="A284" s="11" t="s">
        <v>203</v>
      </c>
      <c r="B284" s="11" t="s">
        <v>76</v>
      </c>
      <c r="C284" s="9" t="s">
        <v>51</v>
      </c>
      <c r="D284" s="9" t="s">
        <v>316</v>
      </c>
      <c r="E284" s="12" t="s">
        <v>18</v>
      </c>
      <c r="F284" s="80" t="s">
        <v>16</v>
      </c>
      <c r="G284" s="9" t="s">
        <v>277</v>
      </c>
      <c r="H284" s="12" t="s">
        <v>19</v>
      </c>
      <c r="I284" s="13">
        <v>1472.16</v>
      </c>
      <c r="J284" s="87" t="s">
        <v>319</v>
      </c>
    </row>
    <row r="285" spans="1:10" ht="14.25" customHeight="1" x14ac:dyDescent="0.2">
      <c r="A285" s="11" t="s">
        <v>203</v>
      </c>
      <c r="B285" s="11" t="s">
        <v>59</v>
      </c>
      <c r="C285" s="9" t="s">
        <v>51</v>
      </c>
      <c r="D285" s="9" t="s">
        <v>316</v>
      </c>
      <c r="E285" s="12" t="s">
        <v>18</v>
      </c>
      <c r="F285" s="80" t="s">
        <v>16</v>
      </c>
      <c r="G285" s="9" t="s">
        <v>277</v>
      </c>
      <c r="H285" s="12" t="s">
        <v>19</v>
      </c>
      <c r="I285" s="13">
        <v>4108.75</v>
      </c>
      <c r="J285" s="87" t="s">
        <v>319</v>
      </c>
    </row>
    <row r="286" spans="1:10" ht="14.25" customHeight="1" x14ac:dyDescent="0.2">
      <c r="A286" s="11" t="s">
        <v>203</v>
      </c>
      <c r="B286" s="11" t="s">
        <v>76</v>
      </c>
      <c r="C286" s="9" t="s">
        <v>51</v>
      </c>
      <c r="D286" s="9" t="s">
        <v>316</v>
      </c>
      <c r="E286" s="12" t="s">
        <v>18</v>
      </c>
      <c r="F286" s="80" t="s">
        <v>92</v>
      </c>
      <c r="G286" s="9" t="s">
        <v>305</v>
      </c>
      <c r="H286" s="12" t="s">
        <v>19</v>
      </c>
      <c r="I286" s="13">
        <v>6.3400000000000007</v>
      </c>
      <c r="J286" s="87" t="s">
        <v>319</v>
      </c>
    </row>
    <row r="287" spans="1:10" ht="14.25" customHeight="1" x14ac:dyDescent="0.2">
      <c r="A287" s="11" t="s">
        <v>203</v>
      </c>
      <c r="B287" s="11" t="s">
        <v>76</v>
      </c>
      <c r="C287" s="9" t="s">
        <v>51</v>
      </c>
      <c r="D287" s="9" t="s">
        <v>316</v>
      </c>
      <c r="E287" s="12" t="s">
        <v>18</v>
      </c>
      <c r="F287" s="80" t="s">
        <v>92</v>
      </c>
      <c r="G287" s="9" t="s">
        <v>284</v>
      </c>
      <c r="H287" s="12" t="s">
        <v>19</v>
      </c>
      <c r="I287" s="13">
        <v>49.529999999999987</v>
      </c>
      <c r="J287" s="87" t="s">
        <v>319</v>
      </c>
    </row>
    <row r="288" spans="1:10" ht="14.25" customHeight="1" x14ac:dyDescent="0.2">
      <c r="A288" s="11" t="s">
        <v>203</v>
      </c>
      <c r="B288" s="11" t="s">
        <v>59</v>
      </c>
      <c r="C288" s="9" t="s">
        <v>51</v>
      </c>
      <c r="D288" s="9" t="s">
        <v>316</v>
      </c>
      <c r="E288" s="12" t="s">
        <v>18</v>
      </c>
      <c r="F288" s="80" t="s">
        <v>92</v>
      </c>
      <c r="G288" s="9" t="s">
        <v>284</v>
      </c>
      <c r="H288" s="12" t="s">
        <v>19</v>
      </c>
      <c r="I288" s="13">
        <v>239.75999999999996</v>
      </c>
      <c r="J288" s="87" t="s">
        <v>319</v>
      </c>
    </row>
    <row r="289" spans="1:10" ht="14.25" customHeight="1" x14ac:dyDescent="0.2">
      <c r="A289" s="11" t="s">
        <v>203</v>
      </c>
      <c r="B289" s="11" t="s">
        <v>76</v>
      </c>
      <c r="C289" s="9" t="s">
        <v>51</v>
      </c>
      <c r="D289" s="9" t="s">
        <v>316</v>
      </c>
      <c r="E289" s="12" t="s">
        <v>18</v>
      </c>
      <c r="F289" s="80" t="s">
        <v>98</v>
      </c>
      <c r="G289" s="9" t="s">
        <v>285</v>
      </c>
      <c r="H289" s="12" t="s">
        <v>19</v>
      </c>
      <c r="I289" s="13">
        <v>895.44999999999993</v>
      </c>
      <c r="J289" s="87" t="s">
        <v>319</v>
      </c>
    </row>
    <row r="290" spans="1:10" ht="14.25" customHeight="1" x14ac:dyDescent="0.2">
      <c r="A290" s="11" t="s">
        <v>203</v>
      </c>
      <c r="B290" s="11" t="s">
        <v>59</v>
      </c>
      <c r="C290" s="9" t="s">
        <v>51</v>
      </c>
      <c r="D290" s="9" t="s">
        <v>316</v>
      </c>
      <c r="E290" s="12" t="s">
        <v>18</v>
      </c>
      <c r="F290" s="80" t="s">
        <v>98</v>
      </c>
      <c r="G290" s="9" t="s">
        <v>285</v>
      </c>
      <c r="H290" s="12" t="s">
        <v>19</v>
      </c>
      <c r="I290" s="13">
        <v>4382.8999999999996</v>
      </c>
      <c r="J290" s="87" t="s">
        <v>319</v>
      </c>
    </row>
    <row r="291" spans="1:10" ht="14.25" customHeight="1" x14ac:dyDescent="0.2">
      <c r="A291" s="11" t="s">
        <v>203</v>
      </c>
      <c r="B291" s="11" t="s">
        <v>76</v>
      </c>
      <c r="C291" s="9" t="s">
        <v>51</v>
      </c>
      <c r="D291" s="9" t="s">
        <v>316</v>
      </c>
      <c r="E291" s="12" t="s">
        <v>18</v>
      </c>
      <c r="F291" s="80" t="s">
        <v>15</v>
      </c>
      <c r="G291" s="9" t="s">
        <v>292</v>
      </c>
      <c r="H291" s="12" t="s">
        <v>19</v>
      </c>
      <c r="I291" s="13">
        <v>2.46</v>
      </c>
      <c r="J291" s="87" t="s">
        <v>319</v>
      </c>
    </row>
    <row r="292" spans="1:10" ht="14.25" customHeight="1" x14ac:dyDescent="0.2">
      <c r="A292" s="11" t="s">
        <v>203</v>
      </c>
      <c r="B292" s="11" t="s">
        <v>76</v>
      </c>
      <c r="C292" s="9" t="s">
        <v>51</v>
      </c>
      <c r="D292" s="9" t="s">
        <v>316</v>
      </c>
      <c r="E292" s="12" t="s">
        <v>18</v>
      </c>
      <c r="F292" s="80" t="s">
        <v>15</v>
      </c>
      <c r="G292" s="9" t="s">
        <v>288</v>
      </c>
      <c r="H292" s="12" t="s">
        <v>19</v>
      </c>
      <c r="I292" s="13">
        <v>10.32</v>
      </c>
      <c r="J292" s="87" t="s">
        <v>319</v>
      </c>
    </row>
    <row r="293" spans="1:10" ht="14.25" customHeight="1" x14ac:dyDescent="0.2">
      <c r="A293" s="11" t="s">
        <v>203</v>
      </c>
      <c r="B293" s="11" t="s">
        <v>76</v>
      </c>
      <c r="C293" s="9" t="s">
        <v>51</v>
      </c>
      <c r="D293" s="9" t="s">
        <v>316</v>
      </c>
      <c r="E293" s="12" t="s">
        <v>18</v>
      </c>
      <c r="F293" s="80" t="s">
        <v>15</v>
      </c>
      <c r="G293" s="9" t="s">
        <v>291</v>
      </c>
      <c r="H293" s="12" t="s">
        <v>19</v>
      </c>
      <c r="I293" s="13">
        <v>11.93</v>
      </c>
      <c r="J293" s="87" t="s">
        <v>319</v>
      </c>
    </row>
    <row r="294" spans="1:10" ht="14.25" customHeight="1" x14ac:dyDescent="0.2">
      <c r="A294" s="11" t="s">
        <v>203</v>
      </c>
      <c r="B294" s="11" t="s">
        <v>76</v>
      </c>
      <c r="C294" s="9" t="s">
        <v>51</v>
      </c>
      <c r="D294" s="9" t="s">
        <v>316</v>
      </c>
      <c r="E294" s="12" t="s">
        <v>18</v>
      </c>
      <c r="F294" s="80" t="s">
        <v>15</v>
      </c>
      <c r="G294" s="9" t="s">
        <v>289</v>
      </c>
      <c r="H294" s="12" t="s">
        <v>19</v>
      </c>
      <c r="I294" s="83">
        <v>16.37</v>
      </c>
      <c r="J294" s="87" t="s">
        <v>319</v>
      </c>
    </row>
    <row r="295" spans="1:10" ht="14.25" customHeight="1" x14ac:dyDescent="0.2">
      <c r="A295" s="11" t="s">
        <v>203</v>
      </c>
      <c r="B295" s="11" t="s">
        <v>59</v>
      </c>
      <c r="C295" s="9" t="s">
        <v>51</v>
      </c>
      <c r="D295" s="9" t="s">
        <v>316</v>
      </c>
      <c r="E295" s="12" t="s">
        <v>18</v>
      </c>
      <c r="F295" s="80" t="s">
        <v>15</v>
      </c>
      <c r="G295" s="9" t="s">
        <v>292</v>
      </c>
      <c r="H295" s="12" t="s">
        <v>19</v>
      </c>
      <c r="I295" s="13">
        <v>24</v>
      </c>
      <c r="J295" s="87" t="s">
        <v>319</v>
      </c>
    </row>
    <row r="296" spans="1:10" ht="14.25" customHeight="1" x14ac:dyDescent="0.2">
      <c r="A296" s="11" t="s">
        <v>203</v>
      </c>
      <c r="B296" s="11" t="s">
        <v>59</v>
      </c>
      <c r="C296" s="9" t="s">
        <v>51</v>
      </c>
      <c r="D296" s="9" t="s">
        <v>316</v>
      </c>
      <c r="E296" s="12" t="s">
        <v>18</v>
      </c>
      <c r="F296" s="80" t="s">
        <v>15</v>
      </c>
      <c r="G296" s="9" t="s">
        <v>288</v>
      </c>
      <c r="H296" s="12" t="s">
        <v>19</v>
      </c>
      <c r="I296" s="13">
        <v>71.040000000000006</v>
      </c>
      <c r="J296" s="87" t="s">
        <v>319</v>
      </c>
    </row>
    <row r="297" spans="1:10" ht="14.25" customHeight="1" x14ac:dyDescent="0.2">
      <c r="A297" s="11" t="s">
        <v>203</v>
      </c>
      <c r="B297" s="11" t="s">
        <v>59</v>
      </c>
      <c r="C297" s="9" t="s">
        <v>51</v>
      </c>
      <c r="D297" s="9" t="s">
        <v>316</v>
      </c>
      <c r="E297" s="12" t="s">
        <v>18</v>
      </c>
      <c r="F297" s="80" t="s">
        <v>15</v>
      </c>
      <c r="G297" s="9" t="s">
        <v>289</v>
      </c>
      <c r="H297" s="12" t="s">
        <v>19</v>
      </c>
      <c r="I297" s="13">
        <v>112.61</v>
      </c>
      <c r="J297" s="87" t="s">
        <v>319</v>
      </c>
    </row>
    <row r="298" spans="1:10" ht="14.25" customHeight="1" x14ac:dyDescent="0.2">
      <c r="A298" s="11" t="s">
        <v>203</v>
      </c>
      <c r="B298" s="11" t="s">
        <v>59</v>
      </c>
      <c r="C298" s="9" t="s">
        <v>51</v>
      </c>
      <c r="D298" s="9" t="s">
        <v>316</v>
      </c>
      <c r="E298" s="12" t="s">
        <v>18</v>
      </c>
      <c r="F298" s="80" t="s">
        <v>15</v>
      </c>
      <c r="G298" s="9" t="s">
        <v>290</v>
      </c>
      <c r="H298" s="12" t="s">
        <v>19</v>
      </c>
      <c r="I298" s="13">
        <v>157.22999999999999</v>
      </c>
      <c r="J298" s="87" t="s">
        <v>319</v>
      </c>
    </row>
    <row r="299" spans="1:10" ht="13.9" customHeight="1" x14ac:dyDescent="0.2">
      <c r="A299" s="11" t="s">
        <v>203</v>
      </c>
      <c r="B299" s="11" t="s">
        <v>76</v>
      </c>
      <c r="C299" s="9" t="s">
        <v>51</v>
      </c>
      <c r="D299" s="9" t="s">
        <v>316</v>
      </c>
      <c r="E299" s="12" t="s">
        <v>18</v>
      </c>
      <c r="F299" s="80" t="s">
        <v>15</v>
      </c>
      <c r="G299" s="9" t="s">
        <v>290</v>
      </c>
      <c r="H299" s="12" t="s">
        <v>19</v>
      </c>
      <c r="I299" s="13">
        <v>299.77000000000004</v>
      </c>
      <c r="J299" s="87" t="s">
        <v>319</v>
      </c>
    </row>
    <row r="300" spans="1:10" ht="12" customHeight="1" x14ac:dyDescent="0.2">
      <c r="A300" s="11" t="s">
        <v>203</v>
      </c>
      <c r="B300" s="11" t="s">
        <v>59</v>
      </c>
      <c r="C300" s="9" t="s">
        <v>51</v>
      </c>
      <c r="D300" s="9" t="s">
        <v>316</v>
      </c>
      <c r="E300" s="12" t="s">
        <v>18</v>
      </c>
      <c r="F300" s="80" t="s">
        <v>15</v>
      </c>
      <c r="G300" s="9" t="s">
        <v>291</v>
      </c>
      <c r="H300" s="12" t="s">
        <v>19</v>
      </c>
      <c r="I300" s="13">
        <v>2918.31</v>
      </c>
      <c r="J300" s="87" t="s">
        <v>319</v>
      </c>
    </row>
    <row r="301" spans="1:10" ht="12" customHeight="1" x14ac:dyDescent="0.2">
      <c r="A301" s="11" t="s">
        <v>203</v>
      </c>
      <c r="B301" s="11" t="s">
        <v>76</v>
      </c>
      <c r="C301" s="9" t="s">
        <v>51</v>
      </c>
      <c r="D301" s="9" t="s">
        <v>316</v>
      </c>
      <c r="E301" s="12" t="s">
        <v>18</v>
      </c>
      <c r="F301" s="80" t="s">
        <v>15</v>
      </c>
      <c r="G301" s="9" t="s">
        <v>293</v>
      </c>
      <c r="H301" s="12" t="s">
        <v>19</v>
      </c>
      <c r="I301" s="13">
        <v>3306.6500000000005</v>
      </c>
      <c r="J301" s="87" t="s">
        <v>319</v>
      </c>
    </row>
    <row r="302" spans="1:10" ht="12.6" customHeight="1" x14ac:dyDescent="0.2">
      <c r="A302" s="11" t="s">
        <v>203</v>
      </c>
      <c r="B302" s="11" t="s">
        <v>59</v>
      </c>
      <c r="C302" s="9" t="s">
        <v>51</v>
      </c>
      <c r="D302" s="9" t="s">
        <v>316</v>
      </c>
      <c r="E302" s="12" t="s">
        <v>18</v>
      </c>
      <c r="F302" s="80" t="s">
        <v>15</v>
      </c>
      <c r="G302" s="9" t="s">
        <v>293</v>
      </c>
      <c r="H302" s="12" t="s">
        <v>19</v>
      </c>
      <c r="I302" s="13">
        <v>19616.939999999999</v>
      </c>
      <c r="J302" s="87" t="s">
        <v>319</v>
      </c>
    </row>
    <row r="303" spans="1:10" ht="14.25" customHeight="1" x14ac:dyDescent="0.2">
      <c r="A303" s="11" t="s">
        <v>203</v>
      </c>
      <c r="B303" s="11" t="s">
        <v>76</v>
      </c>
      <c r="C303" s="9" t="s">
        <v>51</v>
      </c>
      <c r="D303" s="9" t="s">
        <v>316</v>
      </c>
      <c r="E303" s="12" t="s">
        <v>18</v>
      </c>
      <c r="F303" s="79" t="s">
        <v>89</v>
      </c>
      <c r="G303" s="9" t="s">
        <v>296</v>
      </c>
      <c r="H303" s="12" t="s">
        <v>19</v>
      </c>
      <c r="I303" s="83">
        <v>14.840000000000002</v>
      </c>
      <c r="J303" s="87" t="s">
        <v>319</v>
      </c>
    </row>
    <row r="304" spans="1:10" ht="14.25" customHeight="1" x14ac:dyDescent="0.2">
      <c r="A304" s="11" t="s">
        <v>203</v>
      </c>
      <c r="B304" s="11" t="s">
        <v>59</v>
      </c>
      <c r="C304" s="9" t="s">
        <v>51</v>
      </c>
      <c r="D304" s="9" t="s">
        <v>316</v>
      </c>
      <c r="E304" s="12" t="s">
        <v>18</v>
      </c>
      <c r="F304" s="79" t="s">
        <v>89</v>
      </c>
      <c r="G304" s="9" t="s">
        <v>296</v>
      </c>
      <c r="H304" s="12" t="s">
        <v>19</v>
      </c>
      <c r="I304" s="13">
        <v>96.79000000000002</v>
      </c>
      <c r="J304" s="87" t="s">
        <v>319</v>
      </c>
    </row>
    <row r="305" spans="1:10" ht="14.25" customHeight="1" x14ac:dyDescent="0.2">
      <c r="A305" s="11" t="s">
        <v>203</v>
      </c>
      <c r="B305" s="11" t="s">
        <v>76</v>
      </c>
      <c r="C305" s="9" t="s">
        <v>51</v>
      </c>
      <c r="D305" s="9" t="s">
        <v>316</v>
      </c>
      <c r="E305" s="12" t="s">
        <v>18</v>
      </c>
      <c r="F305" s="79" t="s">
        <v>17</v>
      </c>
      <c r="G305" s="9" t="s">
        <v>300</v>
      </c>
      <c r="H305" s="12" t="s">
        <v>19</v>
      </c>
      <c r="I305" s="13">
        <v>1.1599999999999999</v>
      </c>
      <c r="J305" s="87" t="s">
        <v>319</v>
      </c>
    </row>
    <row r="306" spans="1:10" ht="14.25" customHeight="1" x14ac:dyDescent="0.2">
      <c r="A306" s="11" t="s">
        <v>203</v>
      </c>
      <c r="B306" s="11" t="s">
        <v>76</v>
      </c>
      <c r="C306" s="9" t="s">
        <v>51</v>
      </c>
      <c r="D306" s="9" t="s">
        <v>316</v>
      </c>
      <c r="E306" s="12" t="s">
        <v>18</v>
      </c>
      <c r="F306" s="79" t="s">
        <v>17</v>
      </c>
      <c r="G306" s="9" t="s">
        <v>298</v>
      </c>
      <c r="H306" s="12" t="s">
        <v>19</v>
      </c>
      <c r="I306" s="13">
        <v>3.7499999999999996</v>
      </c>
      <c r="J306" s="87" t="s">
        <v>319</v>
      </c>
    </row>
    <row r="307" spans="1:10" ht="14.25" customHeight="1" x14ac:dyDescent="0.2">
      <c r="A307" s="11" t="s">
        <v>203</v>
      </c>
      <c r="B307" s="11" t="s">
        <v>59</v>
      </c>
      <c r="C307" s="9" t="s">
        <v>51</v>
      </c>
      <c r="D307" s="9" t="s">
        <v>316</v>
      </c>
      <c r="E307" s="12" t="s">
        <v>18</v>
      </c>
      <c r="F307" s="79" t="s">
        <v>17</v>
      </c>
      <c r="G307" s="9" t="s">
        <v>300</v>
      </c>
      <c r="H307" s="12" t="s">
        <v>19</v>
      </c>
      <c r="I307" s="13">
        <v>8.0299999999999994</v>
      </c>
      <c r="J307" s="87" t="s">
        <v>319</v>
      </c>
    </row>
    <row r="308" spans="1:10" ht="14.25" customHeight="1" x14ac:dyDescent="0.2">
      <c r="A308" s="11" t="s">
        <v>203</v>
      </c>
      <c r="B308" s="11" t="s">
        <v>76</v>
      </c>
      <c r="C308" s="9" t="s">
        <v>51</v>
      </c>
      <c r="D308" s="9" t="s">
        <v>316</v>
      </c>
      <c r="E308" s="12" t="s">
        <v>18</v>
      </c>
      <c r="F308" s="79" t="s">
        <v>17</v>
      </c>
      <c r="G308" s="9" t="s">
        <v>299</v>
      </c>
      <c r="H308" s="12" t="s">
        <v>19</v>
      </c>
      <c r="I308" s="13">
        <v>12.850000000000001</v>
      </c>
      <c r="J308" s="87" t="s">
        <v>319</v>
      </c>
    </row>
    <row r="309" spans="1:10" ht="14.25" customHeight="1" x14ac:dyDescent="0.2">
      <c r="A309" s="11" t="s">
        <v>203</v>
      </c>
      <c r="B309" s="11" t="s">
        <v>76</v>
      </c>
      <c r="C309" s="9" t="s">
        <v>51</v>
      </c>
      <c r="D309" s="9" t="s">
        <v>316</v>
      </c>
      <c r="E309" s="12" t="s">
        <v>18</v>
      </c>
      <c r="F309" s="79" t="s">
        <v>17</v>
      </c>
      <c r="G309" s="9" t="s">
        <v>297</v>
      </c>
      <c r="H309" s="12" t="s">
        <v>19</v>
      </c>
      <c r="I309" s="13">
        <v>17.770000000000003</v>
      </c>
      <c r="J309" s="87" t="s">
        <v>319</v>
      </c>
    </row>
    <row r="310" spans="1:10" ht="14.25" customHeight="1" x14ac:dyDescent="0.2">
      <c r="A310" s="11" t="s">
        <v>203</v>
      </c>
      <c r="B310" s="11" t="s">
        <v>59</v>
      </c>
      <c r="C310" s="9" t="s">
        <v>51</v>
      </c>
      <c r="D310" s="9" t="s">
        <v>316</v>
      </c>
      <c r="E310" s="12" t="s">
        <v>18</v>
      </c>
      <c r="F310" s="79" t="s">
        <v>17</v>
      </c>
      <c r="G310" s="9" t="s">
        <v>298</v>
      </c>
      <c r="H310" s="12" t="s">
        <v>19</v>
      </c>
      <c r="I310" s="13">
        <v>23.95</v>
      </c>
      <c r="J310" s="87" t="s">
        <v>319</v>
      </c>
    </row>
    <row r="311" spans="1:10" ht="14.25" customHeight="1" x14ac:dyDescent="0.2">
      <c r="A311" s="11" t="s">
        <v>203</v>
      </c>
      <c r="B311" s="11" t="s">
        <v>59</v>
      </c>
      <c r="C311" s="9" t="s">
        <v>51</v>
      </c>
      <c r="D311" s="9" t="s">
        <v>316</v>
      </c>
      <c r="E311" s="12" t="s">
        <v>18</v>
      </c>
      <c r="F311" s="79" t="s">
        <v>17</v>
      </c>
      <c r="G311" s="9" t="s">
        <v>297</v>
      </c>
      <c r="H311" s="12" t="s">
        <v>19</v>
      </c>
      <c r="I311" s="13">
        <v>108.58000000000001</v>
      </c>
      <c r="J311" s="87" t="s">
        <v>319</v>
      </c>
    </row>
    <row r="312" spans="1:10" ht="14.25" customHeight="1" x14ac:dyDescent="0.2">
      <c r="A312" s="11" t="s">
        <v>203</v>
      </c>
      <c r="B312" s="11" t="s">
        <v>59</v>
      </c>
      <c r="C312" s="9" t="s">
        <v>51</v>
      </c>
      <c r="D312" s="9" t="s">
        <v>316</v>
      </c>
      <c r="E312" s="12" t="s">
        <v>18</v>
      </c>
      <c r="F312" s="79" t="s">
        <v>17</v>
      </c>
      <c r="G312" s="9" t="s">
        <v>299</v>
      </c>
      <c r="H312" s="12" t="s">
        <v>19</v>
      </c>
      <c r="I312" s="13">
        <v>947.40999999999974</v>
      </c>
      <c r="J312" s="87" t="s">
        <v>319</v>
      </c>
    </row>
    <row r="313" spans="1:10" ht="14.25" customHeight="1" x14ac:dyDescent="0.2">
      <c r="A313" s="11" t="s">
        <v>203</v>
      </c>
      <c r="B313" s="11" t="s">
        <v>59</v>
      </c>
      <c r="C313" s="9" t="s">
        <v>51</v>
      </c>
      <c r="D313" s="9" t="s">
        <v>317</v>
      </c>
      <c r="E313" s="12" t="s">
        <v>20</v>
      </c>
      <c r="F313" s="80" t="s">
        <v>70</v>
      </c>
      <c r="G313" s="9" t="s">
        <v>303</v>
      </c>
      <c r="H313" s="12" t="s">
        <v>19</v>
      </c>
      <c r="I313" s="13">
        <v>-184.14000000000033</v>
      </c>
      <c r="J313" s="87" t="s">
        <v>319</v>
      </c>
    </row>
    <row r="314" spans="1:10" ht="14.25" customHeight="1" x14ac:dyDescent="0.2">
      <c r="A314" s="11" t="s">
        <v>203</v>
      </c>
      <c r="B314" s="11" t="s">
        <v>59</v>
      </c>
      <c r="C314" s="9" t="s">
        <v>51</v>
      </c>
      <c r="D314" s="9" t="s">
        <v>317</v>
      </c>
      <c r="E314" s="12" t="s">
        <v>20</v>
      </c>
      <c r="F314" s="80" t="s">
        <v>70</v>
      </c>
      <c r="G314" s="9" t="s">
        <v>304</v>
      </c>
      <c r="H314" s="12" t="s">
        <v>19</v>
      </c>
      <c r="I314" s="13">
        <v>5.09</v>
      </c>
      <c r="J314" s="87" t="s">
        <v>319</v>
      </c>
    </row>
    <row r="315" spans="1:10" ht="14.25" customHeight="1" x14ac:dyDescent="0.2">
      <c r="A315" s="11" t="s">
        <v>203</v>
      </c>
      <c r="B315" s="11" t="s">
        <v>76</v>
      </c>
      <c r="C315" s="9" t="s">
        <v>51</v>
      </c>
      <c r="D315" s="9" t="s">
        <v>317</v>
      </c>
      <c r="E315" s="12" t="s">
        <v>20</v>
      </c>
      <c r="F315" s="80" t="s">
        <v>70</v>
      </c>
      <c r="G315" s="9" t="s">
        <v>304</v>
      </c>
      <c r="H315" s="12" t="s">
        <v>19</v>
      </c>
      <c r="I315" s="13">
        <v>18.71</v>
      </c>
      <c r="J315" s="87" t="s">
        <v>319</v>
      </c>
    </row>
    <row r="316" spans="1:10" ht="14.25" customHeight="1" x14ac:dyDescent="0.2">
      <c r="A316" s="11" t="s">
        <v>203</v>
      </c>
      <c r="B316" s="11" t="s">
        <v>59</v>
      </c>
      <c r="C316" s="9" t="s">
        <v>51</v>
      </c>
      <c r="D316" s="9" t="s">
        <v>317</v>
      </c>
      <c r="E316" s="12" t="s">
        <v>20</v>
      </c>
      <c r="F316" s="80" t="s">
        <v>70</v>
      </c>
      <c r="G316" s="9" t="s">
        <v>294</v>
      </c>
      <c r="H316" s="12" t="s">
        <v>19</v>
      </c>
      <c r="I316" s="13">
        <v>48.34</v>
      </c>
      <c r="J316" s="87" t="s">
        <v>319</v>
      </c>
    </row>
    <row r="317" spans="1:10" ht="14.25" customHeight="1" x14ac:dyDescent="0.2">
      <c r="A317" s="11" t="s">
        <v>203</v>
      </c>
      <c r="B317" s="11" t="s">
        <v>76</v>
      </c>
      <c r="C317" s="9" t="s">
        <v>51</v>
      </c>
      <c r="D317" s="9" t="s">
        <v>317</v>
      </c>
      <c r="E317" s="12" t="s">
        <v>20</v>
      </c>
      <c r="F317" s="80" t="s">
        <v>70</v>
      </c>
      <c r="G317" s="9" t="s">
        <v>294</v>
      </c>
      <c r="H317" s="12" t="s">
        <v>19</v>
      </c>
      <c r="I317" s="13">
        <v>137.84</v>
      </c>
      <c r="J317" s="87" t="s">
        <v>319</v>
      </c>
    </row>
    <row r="318" spans="1:10" ht="14.25" customHeight="1" x14ac:dyDescent="0.2">
      <c r="A318" s="11" t="s">
        <v>203</v>
      </c>
      <c r="B318" s="11" t="s">
        <v>59</v>
      </c>
      <c r="C318" s="9" t="s">
        <v>51</v>
      </c>
      <c r="D318" s="9" t="s">
        <v>317</v>
      </c>
      <c r="E318" s="12" t="s">
        <v>20</v>
      </c>
      <c r="F318" s="80" t="s">
        <v>70</v>
      </c>
      <c r="G318" s="9" t="s">
        <v>295</v>
      </c>
      <c r="H318" s="12" t="s">
        <v>19</v>
      </c>
      <c r="I318" s="13">
        <v>16291.849999999999</v>
      </c>
      <c r="J318" s="87" t="s">
        <v>319</v>
      </c>
    </row>
    <row r="319" spans="1:10" ht="14.25" customHeight="1" x14ac:dyDescent="0.2">
      <c r="A319" s="11" t="s">
        <v>203</v>
      </c>
      <c r="B319" s="11" t="s">
        <v>76</v>
      </c>
      <c r="C319" s="9" t="s">
        <v>51</v>
      </c>
      <c r="D319" s="9" t="s">
        <v>317</v>
      </c>
      <c r="E319" s="12" t="s">
        <v>20</v>
      </c>
      <c r="F319" s="80" t="s">
        <v>70</v>
      </c>
      <c r="G319" s="9" t="s">
        <v>295</v>
      </c>
      <c r="H319" s="12" t="s">
        <v>19</v>
      </c>
      <c r="I319" s="13">
        <v>77387.16</v>
      </c>
      <c r="J319" s="87" t="s">
        <v>319</v>
      </c>
    </row>
    <row r="320" spans="1:10" ht="14.25" customHeight="1" x14ac:dyDescent="0.2">
      <c r="A320" s="11" t="s">
        <v>203</v>
      </c>
      <c r="B320" s="11" t="s">
        <v>59</v>
      </c>
      <c r="C320" s="9" t="s">
        <v>51</v>
      </c>
      <c r="D320" s="9" t="s">
        <v>317</v>
      </c>
      <c r="E320" s="12" t="s">
        <v>8</v>
      </c>
      <c r="F320" s="80" t="s">
        <v>12</v>
      </c>
      <c r="G320" s="9" t="s">
        <v>283</v>
      </c>
      <c r="H320" s="12" t="s">
        <v>19</v>
      </c>
      <c r="I320" s="13">
        <v>3318.5600000000004</v>
      </c>
      <c r="J320" s="87" t="s">
        <v>319</v>
      </c>
    </row>
    <row r="321" spans="1:10" ht="14.25" customHeight="1" x14ac:dyDescent="0.2">
      <c r="A321" s="11" t="s">
        <v>203</v>
      </c>
      <c r="B321" s="11" t="s">
        <v>76</v>
      </c>
      <c r="C321" s="9" t="s">
        <v>51</v>
      </c>
      <c r="D321" s="9" t="s">
        <v>317</v>
      </c>
      <c r="E321" s="12" t="s">
        <v>8</v>
      </c>
      <c r="F321" s="79" t="s">
        <v>12</v>
      </c>
      <c r="G321" s="9" t="s">
        <v>283</v>
      </c>
      <c r="H321" s="12" t="s">
        <v>19</v>
      </c>
      <c r="I321" s="13">
        <v>5605.6100000000006</v>
      </c>
      <c r="J321" s="87" t="s">
        <v>319</v>
      </c>
    </row>
    <row r="322" spans="1:10" ht="14.25" customHeight="1" x14ac:dyDescent="0.2">
      <c r="A322" s="11" t="s">
        <v>203</v>
      </c>
      <c r="B322" s="11" t="s">
        <v>59</v>
      </c>
      <c r="C322" s="9" t="s">
        <v>51</v>
      </c>
      <c r="D322" s="9" t="s">
        <v>317</v>
      </c>
      <c r="E322" s="12" t="s">
        <v>8</v>
      </c>
      <c r="F322" s="81" t="s">
        <v>67</v>
      </c>
      <c r="G322" s="9" t="s">
        <v>286</v>
      </c>
      <c r="H322" s="12" t="s">
        <v>19</v>
      </c>
      <c r="I322" s="13">
        <v>2060.5500000000002</v>
      </c>
      <c r="J322" s="87" t="s">
        <v>319</v>
      </c>
    </row>
    <row r="323" spans="1:10" ht="14.25" customHeight="1" x14ac:dyDescent="0.2">
      <c r="A323" s="11" t="s">
        <v>203</v>
      </c>
      <c r="B323" s="11" t="s">
        <v>76</v>
      </c>
      <c r="C323" s="9" t="s">
        <v>51</v>
      </c>
      <c r="D323" s="9" t="s">
        <v>317</v>
      </c>
      <c r="E323" s="12" t="s">
        <v>8</v>
      </c>
      <c r="F323" s="81" t="s">
        <v>67</v>
      </c>
      <c r="G323" s="9" t="s">
        <v>286</v>
      </c>
      <c r="H323" s="12" t="s">
        <v>19</v>
      </c>
      <c r="I323" s="13">
        <v>3591.93</v>
      </c>
      <c r="J323" s="87" t="s">
        <v>319</v>
      </c>
    </row>
    <row r="324" spans="1:10" ht="14.25" customHeight="1" x14ac:dyDescent="0.2">
      <c r="A324" s="11" t="s">
        <v>203</v>
      </c>
      <c r="B324" s="11" t="s">
        <v>59</v>
      </c>
      <c r="C324" s="9" t="s">
        <v>51</v>
      </c>
      <c r="D324" s="9" t="s">
        <v>317</v>
      </c>
      <c r="E324" s="12" t="s">
        <v>8</v>
      </c>
      <c r="F324" s="81" t="s">
        <v>95</v>
      </c>
      <c r="G324" s="9" t="s">
        <v>269</v>
      </c>
      <c r="H324" s="12" t="s">
        <v>19</v>
      </c>
      <c r="I324" s="13">
        <v>28.13</v>
      </c>
      <c r="J324" s="87" t="s">
        <v>319</v>
      </c>
    </row>
    <row r="325" spans="1:10" ht="14.25" customHeight="1" x14ac:dyDescent="0.2">
      <c r="A325" s="11" t="s">
        <v>203</v>
      </c>
      <c r="B325" s="11" t="s">
        <v>76</v>
      </c>
      <c r="C325" s="9" t="s">
        <v>51</v>
      </c>
      <c r="D325" s="9" t="s">
        <v>317</v>
      </c>
      <c r="E325" s="12" t="s">
        <v>8</v>
      </c>
      <c r="F325" s="81" t="s">
        <v>95</v>
      </c>
      <c r="G325" s="9" t="s">
        <v>269</v>
      </c>
      <c r="H325" s="12" t="s">
        <v>19</v>
      </c>
      <c r="I325" s="13">
        <v>28.13</v>
      </c>
      <c r="J325" s="87" t="s">
        <v>319</v>
      </c>
    </row>
    <row r="326" spans="1:10" ht="14.45" customHeight="1" x14ac:dyDescent="0.2">
      <c r="A326" s="11" t="s">
        <v>203</v>
      </c>
      <c r="B326" s="11" t="s">
        <v>59</v>
      </c>
      <c r="C326" s="9" t="s">
        <v>51</v>
      </c>
      <c r="D326" s="9" t="s">
        <v>317</v>
      </c>
      <c r="E326" s="12" t="s">
        <v>8</v>
      </c>
      <c r="F326" s="81" t="s">
        <v>95</v>
      </c>
      <c r="G326" s="9" t="s">
        <v>268</v>
      </c>
      <c r="H326" s="12" t="s">
        <v>19</v>
      </c>
      <c r="I326" s="13">
        <v>117.68</v>
      </c>
      <c r="J326" s="87" t="s">
        <v>319</v>
      </c>
    </row>
    <row r="327" spans="1:10" ht="14.45" customHeight="1" x14ac:dyDescent="0.2">
      <c r="A327" s="11" t="s">
        <v>203</v>
      </c>
      <c r="B327" s="11" t="s">
        <v>76</v>
      </c>
      <c r="C327" s="9" t="s">
        <v>51</v>
      </c>
      <c r="D327" s="9" t="s">
        <v>317</v>
      </c>
      <c r="E327" s="12" t="s">
        <v>8</v>
      </c>
      <c r="F327" s="81" t="s">
        <v>95</v>
      </c>
      <c r="G327" s="9" t="s">
        <v>268</v>
      </c>
      <c r="H327" s="12" t="s">
        <v>19</v>
      </c>
      <c r="I327" s="13">
        <v>656.12</v>
      </c>
      <c r="J327" s="87" t="s">
        <v>319</v>
      </c>
    </row>
    <row r="328" spans="1:10" ht="14.45" customHeight="1" x14ac:dyDescent="0.2">
      <c r="A328" s="11" t="s">
        <v>203</v>
      </c>
      <c r="B328" s="11" t="s">
        <v>59</v>
      </c>
      <c r="C328" s="9" t="s">
        <v>51</v>
      </c>
      <c r="D328" s="9" t="s">
        <v>317</v>
      </c>
      <c r="E328" s="12" t="s">
        <v>8</v>
      </c>
      <c r="F328" s="81" t="s">
        <v>95</v>
      </c>
      <c r="G328" s="9" t="s">
        <v>267</v>
      </c>
      <c r="H328" s="12" t="s">
        <v>19</v>
      </c>
      <c r="I328" s="13">
        <v>1342.9200000000003</v>
      </c>
      <c r="J328" s="87" t="s">
        <v>319</v>
      </c>
    </row>
    <row r="329" spans="1:10" ht="14.45" customHeight="1" x14ac:dyDescent="0.2">
      <c r="A329" s="11" t="s">
        <v>203</v>
      </c>
      <c r="B329" s="11" t="s">
        <v>76</v>
      </c>
      <c r="C329" s="9" t="s">
        <v>51</v>
      </c>
      <c r="D329" s="9" t="s">
        <v>317</v>
      </c>
      <c r="E329" s="12" t="s">
        <v>8</v>
      </c>
      <c r="F329" s="81" t="s">
        <v>95</v>
      </c>
      <c r="G329" s="9" t="s">
        <v>267</v>
      </c>
      <c r="H329" s="12" t="s">
        <v>19</v>
      </c>
      <c r="I329" s="13">
        <v>7022.0099999999984</v>
      </c>
      <c r="J329" s="87" t="s">
        <v>319</v>
      </c>
    </row>
    <row r="330" spans="1:10" ht="14.25" customHeight="1" x14ac:dyDescent="0.2">
      <c r="A330" s="11" t="s">
        <v>203</v>
      </c>
      <c r="B330" s="11" t="s">
        <v>59</v>
      </c>
      <c r="C330" s="9" t="s">
        <v>51</v>
      </c>
      <c r="D330" s="9" t="s">
        <v>317</v>
      </c>
      <c r="E330" s="12" t="s">
        <v>8</v>
      </c>
      <c r="F330" s="12" t="s">
        <v>95</v>
      </c>
      <c r="G330" s="9" t="s">
        <v>266</v>
      </c>
      <c r="H330" s="12" t="s">
        <v>19</v>
      </c>
      <c r="I330" s="13">
        <v>7528.3300000000045</v>
      </c>
      <c r="J330" s="87" t="s">
        <v>319</v>
      </c>
    </row>
    <row r="331" spans="1:10" ht="14.25" customHeight="1" x14ac:dyDescent="0.2">
      <c r="A331" s="11" t="s">
        <v>203</v>
      </c>
      <c r="B331" s="11" t="s">
        <v>76</v>
      </c>
      <c r="C331" s="9" t="s">
        <v>51</v>
      </c>
      <c r="D331" s="9" t="s">
        <v>317</v>
      </c>
      <c r="E331" s="12" t="s">
        <v>8</v>
      </c>
      <c r="F331" s="12" t="s">
        <v>95</v>
      </c>
      <c r="G331" s="9" t="s">
        <v>266</v>
      </c>
      <c r="H331" s="12" t="s">
        <v>19</v>
      </c>
      <c r="I331" s="13">
        <v>27610.990000000009</v>
      </c>
      <c r="J331" s="87" t="s">
        <v>319</v>
      </c>
    </row>
    <row r="332" spans="1:10" ht="14.25" customHeight="1" x14ac:dyDescent="0.2">
      <c r="A332" s="11" t="s">
        <v>203</v>
      </c>
      <c r="B332" s="11" t="s">
        <v>59</v>
      </c>
      <c r="C332" s="9" t="s">
        <v>51</v>
      </c>
      <c r="D332" s="9" t="s">
        <v>317</v>
      </c>
      <c r="E332" s="12" t="s">
        <v>8</v>
      </c>
      <c r="F332" s="12" t="s">
        <v>75</v>
      </c>
      <c r="G332" s="9" t="s">
        <v>287</v>
      </c>
      <c r="H332" s="12" t="s">
        <v>19</v>
      </c>
      <c r="I332" s="13">
        <v>14173.56</v>
      </c>
      <c r="J332" s="87" t="s">
        <v>319</v>
      </c>
    </row>
    <row r="333" spans="1:10" ht="14.25" customHeight="1" x14ac:dyDescent="0.2">
      <c r="A333" s="11" t="s">
        <v>203</v>
      </c>
      <c r="B333" s="11" t="s">
        <v>76</v>
      </c>
      <c r="C333" s="9" t="s">
        <v>51</v>
      </c>
      <c r="D333" s="9" t="s">
        <v>317</v>
      </c>
      <c r="E333" s="12" t="s">
        <v>8</v>
      </c>
      <c r="F333" s="12" t="s">
        <v>75</v>
      </c>
      <c r="G333" s="9" t="s">
        <v>287</v>
      </c>
      <c r="H333" s="12" t="s">
        <v>19</v>
      </c>
      <c r="I333" s="13">
        <v>62525.799999999996</v>
      </c>
      <c r="J333" s="87" t="s">
        <v>319</v>
      </c>
    </row>
    <row r="334" spans="1:10" ht="14.25" customHeight="1" x14ac:dyDescent="0.2">
      <c r="A334" s="11" t="s">
        <v>203</v>
      </c>
      <c r="B334" s="11" t="s">
        <v>59</v>
      </c>
      <c r="C334" s="9" t="s">
        <v>51</v>
      </c>
      <c r="D334" s="9" t="s">
        <v>317</v>
      </c>
      <c r="E334" s="12" t="s">
        <v>8</v>
      </c>
      <c r="F334" s="80" t="s">
        <v>23</v>
      </c>
      <c r="G334" s="9" t="s">
        <v>306</v>
      </c>
      <c r="H334" s="12" t="s">
        <v>19</v>
      </c>
      <c r="I334" s="13">
        <v>78</v>
      </c>
      <c r="J334" s="87" t="s">
        <v>319</v>
      </c>
    </row>
    <row r="335" spans="1:10" ht="14.25" customHeight="1" x14ac:dyDescent="0.2">
      <c r="A335" s="11" t="s">
        <v>203</v>
      </c>
      <c r="B335" s="11" t="s">
        <v>76</v>
      </c>
      <c r="C335" s="9" t="s">
        <v>51</v>
      </c>
      <c r="D335" s="9" t="s">
        <v>317</v>
      </c>
      <c r="E335" s="12" t="s">
        <v>8</v>
      </c>
      <c r="F335" s="80" t="s">
        <v>23</v>
      </c>
      <c r="G335" s="9" t="s">
        <v>306</v>
      </c>
      <c r="H335" s="12" t="s">
        <v>19</v>
      </c>
      <c r="I335" s="13">
        <v>107.97</v>
      </c>
      <c r="J335" s="87" t="s">
        <v>319</v>
      </c>
    </row>
    <row r="336" spans="1:10" ht="14.25" customHeight="1" x14ac:dyDescent="0.2">
      <c r="A336" s="11" t="s">
        <v>203</v>
      </c>
      <c r="B336" s="11" t="s">
        <v>59</v>
      </c>
      <c r="C336" s="9" t="s">
        <v>51</v>
      </c>
      <c r="D336" s="9" t="s">
        <v>317</v>
      </c>
      <c r="E336" s="12" t="s">
        <v>8</v>
      </c>
      <c r="F336" s="80" t="s">
        <v>22</v>
      </c>
      <c r="G336" s="9" t="s">
        <v>301</v>
      </c>
      <c r="H336" s="12" t="s">
        <v>19</v>
      </c>
      <c r="I336" s="13">
        <v>3529.63</v>
      </c>
      <c r="J336" s="87" t="s">
        <v>319</v>
      </c>
    </row>
    <row r="337" spans="1:10" ht="14.25" customHeight="1" x14ac:dyDescent="0.2">
      <c r="A337" s="11" t="s">
        <v>203</v>
      </c>
      <c r="B337" s="11" t="s">
        <v>76</v>
      </c>
      <c r="C337" s="9" t="s">
        <v>51</v>
      </c>
      <c r="D337" s="9" t="s">
        <v>317</v>
      </c>
      <c r="E337" s="12" t="s">
        <v>8</v>
      </c>
      <c r="F337" s="80" t="s">
        <v>22</v>
      </c>
      <c r="G337" s="9" t="s">
        <v>301</v>
      </c>
      <c r="H337" s="12" t="s">
        <v>19</v>
      </c>
      <c r="I337" s="13">
        <v>9026.9200000000019</v>
      </c>
      <c r="J337" s="87" t="s">
        <v>319</v>
      </c>
    </row>
    <row r="338" spans="1:10" ht="14.25" customHeight="1" x14ac:dyDescent="0.2">
      <c r="A338" s="11" t="s">
        <v>203</v>
      </c>
      <c r="B338" s="11" t="s">
        <v>59</v>
      </c>
      <c r="C338" s="9" t="s">
        <v>51</v>
      </c>
      <c r="D338" s="9" t="s">
        <v>317</v>
      </c>
      <c r="E338" s="12" t="s">
        <v>18</v>
      </c>
      <c r="F338" s="80" t="s">
        <v>16</v>
      </c>
      <c r="G338" s="9" t="s">
        <v>276</v>
      </c>
      <c r="H338" s="12" t="s">
        <v>19</v>
      </c>
      <c r="I338" s="13">
        <v>229.93000000000006</v>
      </c>
      <c r="J338" s="87" t="s">
        <v>319</v>
      </c>
    </row>
    <row r="339" spans="1:10" ht="14.25" customHeight="1" x14ac:dyDescent="0.2">
      <c r="A339" s="11" t="s">
        <v>203</v>
      </c>
      <c r="B339" s="11" t="s">
        <v>59</v>
      </c>
      <c r="C339" s="9" t="s">
        <v>51</v>
      </c>
      <c r="D339" s="9" t="s">
        <v>317</v>
      </c>
      <c r="E339" s="12" t="s">
        <v>18</v>
      </c>
      <c r="F339" s="80" t="s">
        <v>16</v>
      </c>
      <c r="G339" s="9" t="s">
        <v>278</v>
      </c>
      <c r="H339" s="12" t="s">
        <v>19</v>
      </c>
      <c r="I339" s="13">
        <v>263.13</v>
      </c>
      <c r="J339" s="87" t="s">
        <v>319</v>
      </c>
    </row>
    <row r="340" spans="1:10" ht="14.25" customHeight="1" x14ac:dyDescent="0.2">
      <c r="A340" s="11" t="s">
        <v>203</v>
      </c>
      <c r="B340" s="11" t="s">
        <v>59</v>
      </c>
      <c r="C340" s="9" t="s">
        <v>51</v>
      </c>
      <c r="D340" s="9" t="s">
        <v>317</v>
      </c>
      <c r="E340" s="12" t="s">
        <v>18</v>
      </c>
      <c r="F340" s="80" t="s">
        <v>16</v>
      </c>
      <c r="G340" s="9" t="s">
        <v>274</v>
      </c>
      <c r="H340" s="12" t="s">
        <v>19</v>
      </c>
      <c r="I340" s="13">
        <v>389.18000000000006</v>
      </c>
      <c r="J340" s="87" t="s">
        <v>319</v>
      </c>
    </row>
    <row r="341" spans="1:10" ht="14.25" customHeight="1" x14ac:dyDescent="0.2">
      <c r="A341" s="11" t="s">
        <v>203</v>
      </c>
      <c r="B341" s="11" t="s">
        <v>59</v>
      </c>
      <c r="C341" s="9" t="s">
        <v>51</v>
      </c>
      <c r="D341" s="9" t="s">
        <v>317</v>
      </c>
      <c r="E341" s="12" t="s">
        <v>18</v>
      </c>
      <c r="F341" s="80" t="s">
        <v>16</v>
      </c>
      <c r="G341" s="9" t="s">
        <v>273</v>
      </c>
      <c r="H341" s="12" t="s">
        <v>19</v>
      </c>
      <c r="I341" s="13">
        <v>639.56999999999994</v>
      </c>
      <c r="J341" s="87" t="s">
        <v>319</v>
      </c>
    </row>
    <row r="342" spans="1:10" ht="14.25" customHeight="1" x14ac:dyDescent="0.2">
      <c r="A342" s="11" t="s">
        <v>203</v>
      </c>
      <c r="B342" s="11" t="s">
        <v>59</v>
      </c>
      <c r="C342" s="9" t="s">
        <v>51</v>
      </c>
      <c r="D342" s="9" t="s">
        <v>317</v>
      </c>
      <c r="E342" s="12" t="s">
        <v>18</v>
      </c>
      <c r="F342" s="79" t="s">
        <v>16</v>
      </c>
      <c r="G342" s="9" t="s">
        <v>282</v>
      </c>
      <c r="H342" s="12" t="s">
        <v>19</v>
      </c>
      <c r="I342" s="13">
        <v>910.2600000000001</v>
      </c>
      <c r="J342" s="87" t="s">
        <v>319</v>
      </c>
    </row>
    <row r="343" spans="1:10" ht="14.25" customHeight="1" x14ac:dyDescent="0.2">
      <c r="A343" s="11" t="s">
        <v>203</v>
      </c>
      <c r="B343" s="11" t="s">
        <v>76</v>
      </c>
      <c r="C343" s="9" t="s">
        <v>51</v>
      </c>
      <c r="D343" s="9" t="s">
        <v>317</v>
      </c>
      <c r="E343" s="12" t="s">
        <v>18</v>
      </c>
      <c r="F343" s="79" t="s">
        <v>16</v>
      </c>
      <c r="G343" s="9" t="s">
        <v>273</v>
      </c>
      <c r="H343" s="12" t="s">
        <v>19</v>
      </c>
      <c r="I343" s="13">
        <v>951.67999999999984</v>
      </c>
      <c r="J343" s="87" t="s">
        <v>319</v>
      </c>
    </row>
    <row r="344" spans="1:10" ht="14.25" customHeight="1" x14ac:dyDescent="0.2">
      <c r="A344" s="11" t="s">
        <v>203</v>
      </c>
      <c r="B344" s="11" t="s">
        <v>76</v>
      </c>
      <c r="C344" s="9" t="s">
        <v>51</v>
      </c>
      <c r="D344" s="9" t="s">
        <v>317</v>
      </c>
      <c r="E344" s="12" t="s">
        <v>18</v>
      </c>
      <c r="F344" s="79" t="s">
        <v>16</v>
      </c>
      <c r="G344" s="9" t="s">
        <v>276</v>
      </c>
      <c r="H344" s="12" t="s">
        <v>19</v>
      </c>
      <c r="I344" s="13">
        <v>968.81999999999846</v>
      </c>
      <c r="J344" s="87" t="s">
        <v>319</v>
      </c>
    </row>
    <row r="345" spans="1:10" ht="14.25" customHeight="1" x14ac:dyDescent="0.2">
      <c r="A345" s="11" t="s">
        <v>203</v>
      </c>
      <c r="B345" s="11" t="s">
        <v>76</v>
      </c>
      <c r="C345" s="9" t="s">
        <v>51</v>
      </c>
      <c r="D345" s="9" t="s">
        <v>317</v>
      </c>
      <c r="E345" s="12" t="s">
        <v>18</v>
      </c>
      <c r="F345" s="79" t="s">
        <v>16</v>
      </c>
      <c r="G345" s="9" t="s">
        <v>278</v>
      </c>
      <c r="H345" s="12" t="s">
        <v>19</v>
      </c>
      <c r="I345" s="13">
        <v>1027.4000000000003</v>
      </c>
      <c r="J345" s="87" t="s">
        <v>319</v>
      </c>
    </row>
    <row r="346" spans="1:10" ht="14.25" customHeight="1" x14ac:dyDescent="0.2">
      <c r="A346" s="11" t="s">
        <v>203</v>
      </c>
      <c r="B346" s="11" t="s">
        <v>59</v>
      </c>
      <c r="C346" s="9" t="s">
        <v>51</v>
      </c>
      <c r="D346" s="9" t="s">
        <v>317</v>
      </c>
      <c r="E346" s="12" t="s">
        <v>18</v>
      </c>
      <c r="F346" s="79" t="s">
        <v>16</v>
      </c>
      <c r="G346" s="9" t="s">
        <v>280</v>
      </c>
      <c r="H346" s="12" t="s">
        <v>19</v>
      </c>
      <c r="I346" s="13">
        <v>1236.2100000000003</v>
      </c>
      <c r="J346" s="87" t="s">
        <v>319</v>
      </c>
    </row>
    <row r="347" spans="1:10" ht="14.25" customHeight="1" x14ac:dyDescent="0.2">
      <c r="A347" s="11" t="s">
        <v>203</v>
      </c>
      <c r="B347" s="11" t="s">
        <v>59</v>
      </c>
      <c r="C347" s="9" t="s">
        <v>51</v>
      </c>
      <c r="D347" s="9" t="s">
        <v>317</v>
      </c>
      <c r="E347" s="12" t="s">
        <v>18</v>
      </c>
      <c r="F347" s="79" t="s">
        <v>16</v>
      </c>
      <c r="G347" s="9" t="s">
        <v>279</v>
      </c>
      <c r="H347" s="12" t="s">
        <v>19</v>
      </c>
      <c r="I347" s="13">
        <v>1380.1599999999996</v>
      </c>
      <c r="J347" s="87" t="s">
        <v>319</v>
      </c>
    </row>
    <row r="348" spans="1:10" ht="14.25" customHeight="1" x14ac:dyDescent="0.2">
      <c r="A348" s="11" t="s">
        <v>203</v>
      </c>
      <c r="B348" s="11" t="s">
        <v>76</v>
      </c>
      <c r="C348" s="9" t="s">
        <v>51</v>
      </c>
      <c r="D348" s="9" t="s">
        <v>317</v>
      </c>
      <c r="E348" s="12" t="s">
        <v>18</v>
      </c>
      <c r="F348" s="79" t="s">
        <v>16</v>
      </c>
      <c r="G348" s="9" t="s">
        <v>309</v>
      </c>
      <c r="H348" s="12" t="s">
        <v>19</v>
      </c>
      <c r="I348" s="13">
        <v>1423.39</v>
      </c>
      <c r="J348" s="87" t="s">
        <v>319</v>
      </c>
    </row>
    <row r="349" spans="1:10" ht="14.25" customHeight="1" x14ac:dyDescent="0.2">
      <c r="A349" s="11" t="s">
        <v>203</v>
      </c>
      <c r="B349" s="11" t="s">
        <v>76</v>
      </c>
      <c r="C349" s="9" t="s">
        <v>51</v>
      </c>
      <c r="D349" s="9" t="s">
        <v>317</v>
      </c>
      <c r="E349" s="12" t="s">
        <v>18</v>
      </c>
      <c r="F349" s="79" t="s">
        <v>16</v>
      </c>
      <c r="G349" s="9" t="s">
        <v>274</v>
      </c>
      <c r="H349" s="12" t="s">
        <v>19</v>
      </c>
      <c r="I349" s="13">
        <v>1945.6699999999998</v>
      </c>
      <c r="J349" s="87" t="s">
        <v>319</v>
      </c>
    </row>
    <row r="350" spans="1:10" ht="14.25" customHeight="1" x14ac:dyDescent="0.2">
      <c r="A350" s="11" t="s">
        <v>203</v>
      </c>
      <c r="B350" s="11" t="s">
        <v>59</v>
      </c>
      <c r="C350" s="9" t="s">
        <v>51</v>
      </c>
      <c r="D350" s="9" t="s">
        <v>317</v>
      </c>
      <c r="E350" s="12" t="s">
        <v>18</v>
      </c>
      <c r="F350" s="79" t="s">
        <v>16</v>
      </c>
      <c r="G350" s="9" t="s">
        <v>272</v>
      </c>
      <c r="H350" s="12" t="s">
        <v>19</v>
      </c>
      <c r="I350" s="13">
        <v>2058.02</v>
      </c>
      <c r="J350" s="87" t="s">
        <v>319</v>
      </c>
    </row>
    <row r="351" spans="1:10" ht="14.45" customHeight="1" x14ac:dyDescent="0.2">
      <c r="A351" s="11" t="s">
        <v>203</v>
      </c>
      <c r="B351" s="11" t="s">
        <v>76</v>
      </c>
      <c r="C351" s="9" t="s">
        <v>51</v>
      </c>
      <c r="D351" s="9" t="s">
        <v>317</v>
      </c>
      <c r="E351" s="12" t="s">
        <v>18</v>
      </c>
      <c r="F351" s="80" t="s">
        <v>16</v>
      </c>
      <c r="G351" s="9" t="s">
        <v>280</v>
      </c>
      <c r="H351" s="12" t="s">
        <v>19</v>
      </c>
      <c r="I351" s="13">
        <v>3442.7999999999997</v>
      </c>
      <c r="J351" s="87" t="s">
        <v>319</v>
      </c>
    </row>
    <row r="352" spans="1:10" ht="14.45" customHeight="1" x14ac:dyDescent="0.2">
      <c r="A352" s="11" t="s">
        <v>203</v>
      </c>
      <c r="B352" s="11" t="s">
        <v>59</v>
      </c>
      <c r="C352" s="9" t="s">
        <v>51</v>
      </c>
      <c r="D352" s="9" t="s">
        <v>317</v>
      </c>
      <c r="E352" s="12" t="s">
        <v>18</v>
      </c>
      <c r="F352" s="80" t="s">
        <v>16</v>
      </c>
      <c r="G352" s="9" t="s">
        <v>275</v>
      </c>
      <c r="H352" s="12" t="s">
        <v>19</v>
      </c>
      <c r="I352" s="13">
        <v>5901.119999999999</v>
      </c>
      <c r="J352" s="87" t="s">
        <v>319</v>
      </c>
    </row>
    <row r="353" spans="1:10" ht="14.45" customHeight="1" x14ac:dyDescent="0.2">
      <c r="A353" s="11" t="s">
        <v>203</v>
      </c>
      <c r="B353" s="11" t="s">
        <v>76</v>
      </c>
      <c r="C353" s="9" t="s">
        <v>51</v>
      </c>
      <c r="D353" s="9" t="s">
        <v>317</v>
      </c>
      <c r="E353" s="12" t="s">
        <v>18</v>
      </c>
      <c r="F353" s="80" t="s">
        <v>16</v>
      </c>
      <c r="G353" s="9" t="s">
        <v>279</v>
      </c>
      <c r="H353" s="12" t="s">
        <v>19</v>
      </c>
      <c r="I353" s="13">
        <v>6146.2100000000037</v>
      </c>
      <c r="J353" s="87" t="s">
        <v>319</v>
      </c>
    </row>
    <row r="354" spans="1:10" ht="14.45" customHeight="1" x14ac:dyDescent="0.2">
      <c r="A354" s="11" t="s">
        <v>203</v>
      </c>
      <c r="B354" s="11" t="s">
        <v>76</v>
      </c>
      <c r="C354" s="9" t="s">
        <v>51</v>
      </c>
      <c r="D354" s="9" t="s">
        <v>317</v>
      </c>
      <c r="E354" s="12" t="s">
        <v>18</v>
      </c>
      <c r="F354" s="80" t="s">
        <v>16</v>
      </c>
      <c r="G354" s="9" t="s">
        <v>282</v>
      </c>
      <c r="H354" s="12" t="s">
        <v>19</v>
      </c>
      <c r="I354" s="13">
        <v>6801.0499999999993</v>
      </c>
      <c r="J354" s="87" t="s">
        <v>319</v>
      </c>
    </row>
    <row r="355" spans="1:10" ht="14.45" customHeight="1" x14ac:dyDescent="0.2">
      <c r="A355" s="11" t="s">
        <v>203</v>
      </c>
      <c r="B355" s="11" t="s">
        <v>76</v>
      </c>
      <c r="C355" s="9" t="s">
        <v>51</v>
      </c>
      <c r="D355" s="9" t="s">
        <v>317</v>
      </c>
      <c r="E355" s="12" t="s">
        <v>18</v>
      </c>
      <c r="F355" s="80" t="s">
        <v>16</v>
      </c>
      <c r="G355" s="9" t="s">
        <v>272</v>
      </c>
      <c r="H355" s="12" t="s">
        <v>19</v>
      </c>
      <c r="I355" s="13">
        <v>14048.359999999986</v>
      </c>
      <c r="J355" s="87" t="s">
        <v>319</v>
      </c>
    </row>
    <row r="356" spans="1:10" ht="14.45" customHeight="1" x14ac:dyDescent="0.2">
      <c r="A356" s="11" t="s">
        <v>203</v>
      </c>
      <c r="B356" s="11" t="s">
        <v>59</v>
      </c>
      <c r="C356" s="9" t="s">
        <v>51</v>
      </c>
      <c r="D356" s="9" t="s">
        <v>317</v>
      </c>
      <c r="E356" s="12" t="s">
        <v>18</v>
      </c>
      <c r="F356" s="80" t="s">
        <v>16</v>
      </c>
      <c r="G356" s="9" t="s">
        <v>281</v>
      </c>
      <c r="H356" s="12" t="s">
        <v>19</v>
      </c>
      <c r="I356" s="13">
        <v>15262.98</v>
      </c>
      <c r="J356" s="87" t="s">
        <v>319</v>
      </c>
    </row>
    <row r="357" spans="1:10" ht="14.45" customHeight="1" x14ac:dyDescent="0.2">
      <c r="A357" s="11" t="s">
        <v>203</v>
      </c>
      <c r="B357" s="11" t="s">
        <v>76</v>
      </c>
      <c r="C357" s="9" t="s">
        <v>51</v>
      </c>
      <c r="D357" s="9" t="s">
        <v>317</v>
      </c>
      <c r="E357" s="12" t="s">
        <v>18</v>
      </c>
      <c r="F357" s="80" t="s">
        <v>16</v>
      </c>
      <c r="G357" s="9" t="s">
        <v>275</v>
      </c>
      <c r="H357" s="12" t="s">
        <v>19</v>
      </c>
      <c r="I357" s="13">
        <v>26279.47</v>
      </c>
      <c r="J357" s="87" t="s">
        <v>319</v>
      </c>
    </row>
    <row r="358" spans="1:10" ht="14.45" customHeight="1" x14ac:dyDescent="0.2">
      <c r="A358" s="11" t="s">
        <v>203</v>
      </c>
      <c r="B358" s="11" t="s">
        <v>59</v>
      </c>
      <c r="C358" s="9" t="s">
        <v>51</v>
      </c>
      <c r="D358" s="9" t="s">
        <v>317</v>
      </c>
      <c r="E358" s="12" t="s">
        <v>18</v>
      </c>
      <c r="F358" s="80" t="s">
        <v>16</v>
      </c>
      <c r="G358" s="9" t="s">
        <v>277</v>
      </c>
      <c r="H358" s="12" t="s">
        <v>19</v>
      </c>
      <c r="I358" s="13">
        <v>27634.28</v>
      </c>
      <c r="J358" s="87" t="s">
        <v>319</v>
      </c>
    </row>
    <row r="359" spans="1:10" ht="14.45" customHeight="1" x14ac:dyDescent="0.2">
      <c r="A359" s="11" t="s">
        <v>203</v>
      </c>
      <c r="B359" s="11" t="s">
        <v>76</v>
      </c>
      <c r="C359" s="9" t="s">
        <v>51</v>
      </c>
      <c r="D359" s="9" t="s">
        <v>317</v>
      </c>
      <c r="E359" s="12" t="s">
        <v>18</v>
      </c>
      <c r="F359" s="80" t="s">
        <v>16</v>
      </c>
      <c r="G359" s="9" t="s">
        <v>281</v>
      </c>
      <c r="H359" s="12" t="s">
        <v>19</v>
      </c>
      <c r="I359" s="13">
        <v>43060.779999999992</v>
      </c>
      <c r="J359" s="87" t="s">
        <v>319</v>
      </c>
    </row>
    <row r="360" spans="1:10" ht="14.45" customHeight="1" x14ac:dyDescent="0.2">
      <c r="A360" s="11" t="s">
        <v>203</v>
      </c>
      <c r="B360" s="11" t="s">
        <v>76</v>
      </c>
      <c r="C360" s="9" t="s">
        <v>51</v>
      </c>
      <c r="D360" s="9" t="s">
        <v>317</v>
      </c>
      <c r="E360" s="12" t="s">
        <v>18</v>
      </c>
      <c r="F360" s="80" t="s">
        <v>16</v>
      </c>
      <c r="G360" s="9" t="s">
        <v>277</v>
      </c>
      <c r="H360" s="12" t="s">
        <v>19</v>
      </c>
      <c r="I360" s="13">
        <v>92385.900000000009</v>
      </c>
      <c r="J360" s="87" t="s">
        <v>319</v>
      </c>
    </row>
    <row r="361" spans="1:10" ht="14.45" customHeight="1" x14ac:dyDescent="0.2">
      <c r="A361" s="11" t="s">
        <v>203</v>
      </c>
      <c r="B361" s="11" t="s">
        <v>76</v>
      </c>
      <c r="C361" s="9" t="s">
        <v>51</v>
      </c>
      <c r="D361" s="9" t="s">
        <v>317</v>
      </c>
      <c r="E361" s="12" t="s">
        <v>18</v>
      </c>
      <c r="F361" s="80" t="s">
        <v>92</v>
      </c>
      <c r="G361" s="9" t="s">
        <v>305</v>
      </c>
      <c r="H361" s="12" t="s">
        <v>19</v>
      </c>
      <c r="I361" s="13">
        <v>636.66999999999996</v>
      </c>
      <c r="J361" s="87" t="s">
        <v>319</v>
      </c>
    </row>
    <row r="362" spans="1:10" ht="14.45" customHeight="1" x14ac:dyDescent="0.2">
      <c r="A362" s="11" t="s">
        <v>203</v>
      </c>
      <c r="B362" s="11" t="s">
        <v>59</v>
      </c>
      <c r="C362" s="9" t="s">
        <v>51</v>
      </c>
      <c r="D362" s="9" t="s">
        <v>317</v>
      </c>
      <c r="E362" s="12" t="s">
        <v>18</v>
      </c>
      <c r="F362" s="80" t="s">
        <v>92</v>
      </c>
      <c r="G362" s="9" t="s">
        <v>284</v>
      </c>
      <c r="H362" s="12" t="s">
        <v>19</v>
      </c>
      <c r="I362" s="13">
        <v>680.69999999999982</v>
      </c>
      <c r="J362" s="87" t="s">
        <v>319</v>
      </c>
    </row>
    <row r="363" spans="1:10" ht="14.45" customHeight="1" x14ac:dyDescent="0.2">
      <c r="A363" s="11" t="s">
        <v>203</v>
      </c>
      <c r="B363" s="11" t="s">
        <v>59</v>
      </c>
      <c r="C363" s="9" t="s">
        <v>51</v>
      </c>
      <c r="D363" s="9" t="s">
        <v>317</v>
      </c>
      <c r="E363" s="12" t="s">
        <v>18</v>
      </c>
      <c r="F363" s="80" t="s">
        <v>92</v>
      </c>
      <c r="G363" s="9" t="s">
        <v>305</v>
      </c>
      <c r="H363" s="12" t="s">
        <v>19</v>
      </c>
      <c r="I363" s="13">
        <v>1018.9899999999999</v>
      </c>
      <c r="J363" s="87" t="s">
        <v>319</v>
      </c>
    </row>
    <row r="364" spans="1:10" ht="14.45" customHeight="1" x14ac:dyDescent="0.2">
      <c r="A364" s="11" t="s">
        <v>203</v>
      </c>
      <c r="B364" s="11" t="s">
        <v>76</v>
      </c>
      <c r="C364" s="9" t="s">
        <v>51</v>
      </c>
      <c r="D364" s="9" t="s">
        <v>317</v>
      </c>
      <c r="E364" s="12" t="s">
        <v>18</v>
      </c>
      <c r="F364" s="80" t="s">
        <v>92</v>
      </c>
      <c r="G364" s="9" t="s">
        <v>284</v>
      </c>
      <c r="H364" s="12" t="s">
        <v>19</v>
      </c>
      <c r="I364" s="13">
        <v>4485.18</v>
      </c>
      <c r="J364" s="87" t="s">
        <v>319</v>
      </c>
    </row>
    <row r="365" spans="1:10" ht="14.45" customHeight="1" x14ac:dyDescent="0.2">
      <c r="A365" s="11" t="s">
        <v>203</v>
      </c>
      <c r="B365" s="11" t="s">
        <v>59</v>
      </c>
      <c r="C365" s="9" t="s">
        <v>51</v>
      </c>
      <c r="D365" s="9" t="s">
        <v>317</v>
      </c>
      <c r="E365" s="12" t="s">
        <v>18</v>
      </c>
      <c r="F365" s="80" t="s">
        <v>98</v>
      </c>
      <c r="G365" s="9" t="s">
        <v>285</v>
      </c>
      <c r="H365" s="12" t="s">
        <v>19</v>
      </c>
      <c r="I365" s="13">
        <v>22210.75</v>
      </c>
      <c r="J365" s="87" t="s">
        <v>319</v>
      </c>
    </row>
    <row r="366" spans="1:10" ht="14.45" customHeight="1" x14ac:dyDescent="0.2">
      <c r="A366" s="11" t="s">
        <v>203</v>
      </c>
      <c r="B366" s="11" t="s">
        <v>76</v>
      </c>
      <c r="C366" s="9" t="s">
        <v>51</v>
      </c>
      <c r="D366" s="9" t="s">
        <v>317</v>
      </c>
      <c r="E366" s="12" t="s">
        <v>18</v>
      </c>
      <c r="F366" s="80" t="s">
        <v>98</v>
      </c>
      <c r="G366" s="9" t="s">
        <v>285</v>
      </c>
      <c r="H366" s="12" t="s">
        <v>19</v>
      </c>
      <c r="I366" s="13">
        <v>90837.469999999987</v>
      </c>
      <c r="J366" s="87" t="s">
        <v>319</v>
      </c>
    </row>
    <row r="367" spans="1:10" ht="14.45" customHeight="1" x14ac:dyDescent="0.2">
      <c r="A367" s="11" t="s">
        <v>203</v>
      </c>
      <c r="B367" s="11" t="s">
        <v>59</v>
      </c>
      <c r="C367" s="9" t="s">
        <v>51</v>
      </c>
      <c r="D367" s="9" t="s">
        <v>317</v>
      </c>
      <c r="E367" s="12" t="s">
        <v>18</v>
      </c>
      <c r="F367" s="80" t="s">
        <v>15</v>
      </c>
      <c r="G367" s="9" t="s">
        <v>288</v>
      </c>
      <c r="H367" s="12" t="s">
        <v>19</v>
      </c>
      <c r="I367" s="13">
        <v>158.21</v>
      </c>
      <c r="J367" s="87" t="s">
        <v>319</v>
      </c>
    </row>
    <row r="368" spans="1:10" ht="14.45" customHeight="1" x14ac:dyDescent="0.2">
      <c r="A368" s="11" t="s">
        <v>203</v>
      </c>
      <c r="B368" s="11" t="s">
        <v>59</v>
      </c>
      <c r="C368" s="9" t="s">
        <v>51</v>
      </c>
      <c r="D368" s="9" t="s">
        <v>317</v>
      </c>
      <c r="E368" s="12" t="s">
        <v>18</v>
      </c>
      <c r="F368" s="80" t="s">
        <v>15</v>
      </c>
      <c r="G368" s="9" t="s">
        <v>289</v>
      </c>
      <c r="H368" s="12" t="s">
        <v>19</v>
      </c>
      <c r="I368" s="13">
        <v>250.76</v>
      </c>
      <c r="J368" s="87" t="s">
        <v>319</v>
      </c>
    </row>
    <row r="369" spans="1:10" ht="14.45" customHeight="1" x14ac:dyDescent="0.2">
      <c r="A369" s="11" t="s">
        <v>203</v>
      </c>
      <c r="B369" s="11" t="s">
        <v>76</v>
      </c>
      <c r="C369" s="9" t="s">
        <v>51</v>
      </c>
      <c r="D369" s="9" t="s">
        <v>317</v>
      </c>
      <c r="E369" s="12" t="s">
        <v>18</v>
      </c>
      <c r="F369" s="80" t="s">
        <v>15</v>
      </c>
      <c r="G369" s="9" t="s">
        <v>311</v>
      </c>
      <c r="H369" s="12" t="s">
        <v>19</v>
      </c>
      <c r="I369" s="13">
        <v>1409.2</v>
      </c>
      <c r="J369" s="87" t="s">
        <v>319</v>
      </c>
    </row>
    <row r="370" spans="1:10" ht="14.45" customHeight="1" x14ac:dyDescent="0.2">
      <c r="A370" s="11" t="s">
        <v>203</v>
      </c>
      <c r="B370" s="11" t="s">
        <v>76</v>
      </c>
      <c r="C370" s="9" t="s">
        <v>51</v>
      </c>
      <c r="D370" s="9" t="s">
        <v>317</v>
      </c>
      <c r="E370" s="12" t="s">
        <v>18</v>
      </c>
      <c r="F370" s="80" t="s">
        <v>15</v>
      </c>
      <c r="G370" s="9" t="s">
        <v>308</v>
      </c>
      <c r="H370" s="12" t="s">
        <v>19</v>
      </c>
      <c r="I370" s="13">
        <v>1648.64</v>
      </c>
      <c r="J370" s="87" t="s">
        <v>319</v>
      </c>
    </row>
    <row r="371" spans="1:10" ht="14.45" customHeight="1" x14ac:dyDescent="0.2">
      <c r="A371" s="11" t="s">
        <v>203</v>
      </c>
      <c r="B371" s="11" t="s">
        <v>76</v>
      </c>
      <c r="C371" s="9" t="s">
        <v>51</v>
      </c>
      <c r="D371" s="9" t="s">
        <v>317</v>
      </c>
      <c r="E371" s="12" t="s">
        <v>18</v>
      </c>
      <c r="F371" s="80" t="s">
        <v>15</v>
      </c>
      <c r="G371" s="9" t="s">
        <v>307</v>
      </c>
      <c r="H371" s="12" t="s">
        <v>19</v>
      </c>
      <c r="I371" s="13">
        <v>1718.45</v>
      </c>
      <c r="J371" s="87" t="s">
        <v>319</v>
      </c>
    </row>
    <row r="372" spans="1:10" ht="14.45" customHeight="1" x14ac:dyDescent="0.2">
      <c r="A372" s="11" t="s">
        <v>203</v>
      </c>
      <c r="B372" s="11" t="s">
        <v>76</v>
      </c>
      <c r="C372" s="9" t="s">
        <v>51</v>
      </c>
      <c r="D372" s="9" t="s">
        <v>317</v>
      </c>
      <c r="E372" s="12" t="s">
        <v>18</v>
      </c>
      <c r="F372" s="80" t="s">
        <v>15</v>
      </c>
      <c r="G372" s="9" t="s">
        <v>310</v>
      </c>
      <c r="H372" s="12" t="s">
        <v>19</v>
      </c>
      <c r="I372" s="13">
        <v>1982.3200000000002</v>
      </c>
      <c r="J372" s="87" t="s">
        <v>319</v>
      </c>
    </row>
    <row r="373" spans="1:10" ht="14.45" customHeight="1" x14ac:dyDescent="0.2">
      <c r="A373" s="11" t="s">
        <v>203</v>
      </c>
      <c r="B373" s="11" t="s">
        <v>76</v>
      </c>
      <c r="C373" s="9" t="s">
        <v>51</v>
      </c>
      <c r="D373" s="9" t="s">
        <v>317</v>
      </c>
      <c r="E373" s="12" t="s">
        <v>18</v>
      </c>
      <c r="F373" s="79" t="s">
        <v>15</v>
      </c>
      <c r="G373" s="9" t="s">
        <v>288</v>
      </c>
      <c r="H373" s="12" t="s">
        <v>19</v>
      </c>
      <c r="I373" s="13">
        <v>2465.33</v>
      </c>
      <c r="J373" s="87" t="s">
        <v>319</v>
      </c>
    </row>
    <row r="374" spans="1:10" ht="14.45" customHeight="1" x14ac:dyDescent="0.2">
      <c r="A374" s="11" t="s">
        <v>203</v>
      </c>
      <c r="B374" s="11" t="s">
        <v>76</v>
      </c>
      <c r="C374" s="9" t="s">
        <v>51</v>
      </c>
      <c r="D374" s="9" t="s">
        <v>317</v>
      </c>
      <c r="E374" s="12" t="s">
        <v>18</v>
      </c>
      <c r="F374" s="79" t="s">
        <v>15</v>
      </c>
      <c r="G374" s="9" t="s">
        <v>313</v>
      </c>
      <c r="H374" s="12" t="s">
        <v>19</v>
      </c>
      <c r="I374" s="13">
        <v>2705.9</v>
      </c>
      <c r="J374" s="87" t="s">
        <v>319</v>
      </c>
    </row>
    <row r="375" spans="1:10" ht="14.45" customHeight="1" x14ac:dyDescent="0.2">
      <c r="A375" s="11" t="s">
        <v>203</v>
      </c>
      <c r="B375" s="11" t="s">
        <v>76</v>
      </c>
      <c r="C375" s="9" t="s">
        <v>51</v>
      </c>
      <c r="D375" s="9" t="s">
        <v>317</v>
      </c>
      <c r="E375" s="12" t="s">
        <v>18</v>
      </c>
      <c r="F375" s="79" t="s">
        <v>15</v>
      </c>
      <c r="G375" s="9" t="s">
        <v>312</v>
      </c>
      <c r="H375" s="12" t="s">
        <v>19</v>
      </c>
      <c r="I375" s="13">
        <v>3689.87</v>
      </c>
      <c r="J375" s="87" t="s">
        <v>319</v>
      </c>
    </row>
    <row r="376" spans="1:10" ht="14.45" customHeight="1" x14ac:dyDescent="0.2">
      <c r="A376" s="11" t="s">
        <v>203</v>
      </c>
      <c r="B376" s="11" t="s">
        <v>76</v>
      </c>
      <c r="C376" s="9" t="s">
        <v>51</v>
      </c>
      <c r="D376" s="9" t="s">
        <v>317</v>
      </c>
      <c r="E376" s="12" t="s">
        <v>18</v>
      </c>
      <c r="F376" s="79" t="s">
        <v>15</v>
      </c>
      <c r="G376" s="9" t="s">
        <v>289</v>
      </c>
      <c r="H376" s="12" t="s">
        <v>19</v>
      </c>
      <c r="I376" s="13">
        <v>3919.74</v>
      </c>
      <c r="J376" s="87" t="s">
        <v>319</v>
      </c>
    </row>
    <row r="377" spans="1:10" ht="14.45" customHeight="1" x14ac:dyDescent="0.2">
      <c r="A377" s="11" t="s">
        <v>203</v>
      </c>
      <c r="B377" s="11" t="s">
        <v>59</v>
      </c>
      <c r="C377" s="9" t="s">
        <v>51</v>
      </c>
      <c r="D377" s="9" t="s">
        <v>317</v>
      </c>
      <c r="E377" s="12" t="s">
        <v>18</v>
      </c>
      <c r="F377" s="79" t="s">
        <v>15</v>
      </c>
      <c r="G377" s="9" t="s">
        <v>291</v>
      </c>
      <c r="H377" s="12" t="s">
        <v>19</v>
      </c>
      <c r="I377" s="13">
        <v>4898.45</v>
      </c>
      <c r="J377" s="87" t="s">
        <v>319</v>
      </c>
    </row>
    <row r="378" spans="1:10" ht="14.45" customHeight="1" x14ac:dyDescent="0.2">
      <c r="A378" s="11" t="s">
        <v>203</v>
      </c>
      <c r="B378" s="11" t="s">
        <v>59</v>
      </c>
      <c r="C378" s="9" t="s">
        <v>51</v>
      </c>
      <c r="D378" s="9" t="s">
        <v>317</v>
      </c>
      <c r="E378" s="12" t="s">
        <v>18</v>
      </c>
      <c r="F378" s="79" t="s">
        <v>15</v>
      </c>
      <c r="G378" s="9" t="s">
        <v>290</v>
      </c>
      <c r="H378" s="12" t="s">
        <v>19</v>
      </c>
      <c r="I378" s="13">
        <v>5577.9800000000005</v>
      </c>
      <c r="J378" s="87" t="s">
        <v>319</v>
      </c>
    </row>
    <row r="379" spans="1:10" ht="14.45" customHeight="1" x14ac:dyDescent="0.2">
      <c r="A379" s="11" t="s">
        <v>203</v>
      </c>
      <c r="B379" s="11" t="s">
        <v>59</v>
      </c>
      <c r="C379" s="9" t="s">
        <v>51</v>
      </c>
      <c r="D379" s="9" t="s">
        <v>317</v>
      </c>
      <c r="E379" s="12" t="s">
        <v>18</v>
      </c>
      <c r="F379" s="79" t="s">
        <v>15</v>
      </c>
      <c r="G379" s="9" t="s">
        <v>292</v>
      </c>
      <c r="H379" s="12" t="s">
        <v>19</v>
      </c>
      <c r="I379" s="13">
        <v>7695.71</v>
      </c>
      <c r="J379" s="87" t="s">
        <v>319</v>
      </c>
    </row>
    <row r="380" spans="1:10" ht="14.45" customHeight="1" x14ac:dyDescent="0.2">
      <c r="A380" s="11" t="s">
        <v>203</v>
      </c>
      <c r="B380" s="11" t="s">
        <v>76</v>
      </c>
      <c r="C380" s="9" t="s">
        <v>51</v>
      </c>
      <c r="D380" s="9" t="s">
        <v>317</v>
      </c>
      <c r="E380" s="12" t="s">
        <v>18</v>
      </c>
      <c r="F380" s="79" t="s">
        <v>15</v>
      </c>
      <c r="G380" s="9" t="s">
        <v>292</v>
      </c>
      <c r="H380" s="12" t="s">
        <v>19</v>
      </c>
      <c r="I380" s="13">
        <v>23040.979999999992</v>
      </c>
      <c r="J380" s="87" t="s">
        <v>319</v>
      </c>
    </row>
    <row r="381" spans="1:10" ht="14.45" customHeight="1" x14ac:dyDescent="0.2">
      <c r="A381" s="11" t="s">
        <v>203</v>
      </c>
      <c r="B381" s="11" t="s">
        <v>76</v>
      </c>
      <c r="C381" s="9" t="s">
        <v>51</v>
      </c>
      <c r="D381" s="9" t="s">
        <v>317</v>
      </c>
      <c r="E381" s="12" t="s">
        <v>18</v>
      </c>
      <c r="F381" s="79" t="s">
        <v>15</v>
      </c>
      <c r="G381" s="9" t="s">
        <v>290</v>
      </c>
      <c r="H381" s="12" t="s">
        <v>19</v>
      </c>
      <c r="I381" s="13">
        <v>26847.740000000005</v>
      </c>
      <c r="J381" s="87" t="s">
        <v>319</v>
      </c>
    </row>
    <row r="382" spans="1:10" ht="14.45" customHeight="1" x14ac:dyDescent="0.2">
      <c r="A382" s="11" t="s">
        <v>203</v>
      </c>
      <c r="B382" s="11" t="s">
        <v>76</v>
      </c>
      <c r="C382" s="9" t="s">
        <v>51</v>
      </c>
      <c r="D382" s="9" t="s">
        <v>317</v>
      </c>
      <c r="E382" s="12" t="s">
        <v>18</v>
      </c>
      <c r="F382" s="79" t="s">
        <v>15</v>
      </c>
      <c r="G382" s="9" t="s">
        <v>291</v>
      </c>
      <c r="H382" s="12" t="s">
        <v>19</v>
      </c>
      <c r="I382" s="13">
        <v>31804.570000000011</v>
      </c>
      <c r="J382" s="87" t="s">
        <v>319</v>
      </c>
    </row>
    <row r="383" spans="1:10" ht="14.45" customHeight="1" x14ac:dyDescent="0.2">
      <c r="A383" s="11" t="s">
        <v>203</v>
      </c>
      <c r="B383" s="11" t="s">
        <v>59</v>
      </c>
      <c r="C383" s="9" t="s">
        <v>51</v>
      </c>
      <c r="D383" s="9" t="s">
        <v>317</v>
      </c>
      <c r="E383" s="12" t="s">
        <v>18</v>
      </c>
      <c r="F383" s="79" t="s">
        <v>15</v>
      </c>
      <c r="G383" s="9" t="s">
        <v>293</v>
      </c>
      <c r="H383" s="12" t="s">
        <v>19</v>
      </c>
      <c r="I383" s="13">
        <v>83485.809999999983</v>
      </c>
      <c r="J383" s="87" t="s">
        <v>319</v>
      </c>
    </row>
    <row r="384" spans="1:10" ht="14.45" customHeight="1" x14ac:dyDescent="0.2">
      <c r="A384" s="11" t="s">
        <v>203</v>
      </c>
      <c r="B384" s="11" t="s">
        <v>76</v>
      </c>
      <c r="C384" s="9" t="s">
        <v>51</v>
      </c>
      <c r="D384" s="9" t="s">
        <v>317</v>
      </c>
      <c r="E384" s="12" t="s">
        <v>18</v>
      </c>
      <c r="F384" s="79" t="s">
        <v>15</v>
      </c>
      <c r="G384" s="9" t="s">
        <v>293</v>
      </c>
      <c r="H384" s="12" t="s">
        <v>19</v>
      </c>
      <c r="I384" s="13">
        <v>346359.4499999999</v>
      </c>
      <c r="J384" s="87" t="s">
        <v>319</v>
      </c>
    </row>
    <row r="385" spans="1:10" ht="14.45" customHeight="1" x14ac:dyDescent="0.2">
      <c r="A385" s="11" t="s">
        <v>203</v>
      </c>
      <c r="B385" s="11" t="s">
        <v>59</v>
      </c>
      <c r="C385" s="9" t="s">
        <v>51</v>
      </c>
      <c r="D385" s="9" t="s">
        <v>317</v>
      </c>
      <c r="E385" s="12" t="s">
        <v>18</v>
      </c>
      <c r="F385" s="79" t="s">
        <v>89</v>
      </c>
      <c r="G385" s="9" t="s">
        <v>296</v>
      </c>
      <c r="H385" s="12" t="s">
        <v>19</v>
      </c>
      <c r="I385" s="13">
        <v>283.33</v>
      </c>
      <c r="J385" s="87" t="s">
        <v>319</v>
      </c>
    </row>
    <row r="386" spans="1:10" ht="14.45" customHeight="1" x14ac:dyDescent="0.2">
      <c r="A386" s="11" t="s">
        <v>203</v>
      </c>
      <c r="B386" s="11" t="s">
        <v>76</v>
      </c>
      <c r="C386" s="9" t="s">
        <v>51</v>
      </c>
      <c r="D386" s="9" t="s">
        <v>317</v>
      </c>
      <c r="E386" s="12" t="s">
        <v>18</v>
      </c>
      <c r="F386" s="79" t="s">
        <v>89</v>
      </c>
      <c r="G386" s="9" t="s">
        <v>296</v>
      </c>
      <c r="H386" s="12" t="s">
        <v>19</v>
      </c>
      <c r="I386" s="13">
        <v>1349.18</v>
      </c>
      <c r="J386" s="87" t="s">
        <v>319</v>
      </c>
    </row>
    <row r="387" spans="1:10" ht="14.45" customHeight="1" x14ac:dyDescent="0.2">
      <c r="A387" s="11" t="s">
        <v>203</v>
      </c>
      <c r="B387" s="11" t="s">
        <v>59</v>
      </c>
      <c r="C387" s="9" t="s">
        <v>51</v>
      </c>
      <c r="D387" s="9" t="s">
        <v>317</v>
      </c>
      <c r="E387" s="12" t="s">
        <v>18</v>
      </c>
      <c r="F387" s="79" t="s">
        <v>17</v>
      </c>
      <c r="G387" s="9" t="s">
        <v>300</v>
      </c>
      <c r="H387" s="12" t="s">
        <v>19</v>
      </c>
      <c r="I387" s="13">
        <v>31.06</v>
      </c>
      <c r="J387" s="87" t="s">
        <v>319</v>
      </c>
    </row>
    <row r="388" spans="1:10" ht="14.45" customHeight="1" x14ac:dyDescent="0.2">
      <c r="A388" s="11" t="s">
        <v>203</v>
      </c>
      <c r="B388" s="11" t="s">
        <v>59</v>
      </c>
      <c r="C388" s="9" t="s">
        <v>51</v>
      </c>
      <c r="D388" s="9" t="s">
        <v>317</v>
      </c>
      <c r="E388" s="12" t="s">
        <v>18</v>
      </c>
      <c r="F388" s="79" t="s">
        <v>17</v>
      </c>
      <c r="G388" s="9" t="s">
        <v>298</v>
      </c>
      <c r="H388" s="12" t="s">
        <v>19</v>
      </c>
      <c r="I388" s="13">
        <v>85.29</v>
      </c>
      <c r="J388" s="87" t="s">
        <v>319</v>
      </c>
    </row>
    <row r="389" spans="1:10" ht="14.45" customHeight="1" x14ac:dyDescent="0.2">
      <c r="A389" s="11" t="s">
        <v>203</v>
      </c>
      <c r="B389" s="11" t="s">
        <v>76</v>
      </c>
      <c r="C389" s="9" t="s">
        <v>51</v>
      </c>
      <c r="D389" s="9" t="s">
        <v>317</v>
      </c>
      <c r="E389" s="12" t="s">
        <v>18</v>
      </c>
      <c r="F389" s="79" t="s">
        <v>17</v>
      </c>
      <c r="G389" s="9" t="s">
        <v>300</v>
      </c>
      <c r="H389" s="12" t="s">
        <v>19</v>
      </c>
      <c r="I389" s="13">
        <v>241.16000000000003</v>
      </c>
      <c r="J389" s="87" t="s">
        <v>319</v>
      </c>
    </row>
    <row r="390" spans="1:10" ht="14.45" customHeight="1" x14ac:dyDescent="0.2">
      <c r="A390" s="11" t="s">
        <v>203</v>
      </c>
      <c r="B390" s="11" t="s">
        <v>59</v>
      </c>
      <c r="C390" s="9" t="s">
        <v>51</v>
      </c>
      <c r="D390" s="9" t="s">
        <v>317</v>
      </c>
      <c r="E390" s="12" t="s">
        <v>18</v>
      </c>
      <c r="F390" s="79" t="s">
        <v>17</v>
      </c>
      <c r="G390" s="9" t="s">
        <v>297</v>
      </c>
      <c r="H390" s="12" t="s">
        <v>19</v>
      </c>
      <c r="I390" s="13">
        <v>384.49999999999994</v>
      </c>
      <c r="J390" s="87" t="s">
        <v>319</v>
      </c>
    </row>
    <row r="391" spans="1:10" ht="14.45" customHeight="1" x14ac:dyDescent="0.2">
      <c r="A391" s="11" t="s">
        <v>203</v>
      </c>
      <c r="B391" s="11" t="s">
        <v>59</v>
      </c>
      <c r="C391" s="9" t="s">
        <v>51</v>
      </c>
      <c r="D391" s="9" t="s">
        <v>317</v>
      </c>
      <c r="E391" s="12" t="s">
        <v>18</v>
      </c>
      <c r="F391" s="79" t="s">
        <v>17</v>
      </c>
      <c r="G391" s="9" t="s">
        <v>299</v>
      </c>
      <c r="H391" s="12" t="s">
        <v>19</v>
      </c>
      <c r="I391" s="13">
        <v>1139.1699999999998</v>
      </c>
      <c r="J391" s="87" t="s">
        <v>319</v>
      </c>
    </row>
    <row r="392" spans="1:10" ht="14.45" customHeight="1" x14ac:dyDescent="0.2">
      <c r="A392" s="11" t="s">
        <v>203</v>
      </c>
      <c r="B392" s="11" t="s">
        <v>76</v>
      </c>
      <c r="C392" s="9" t="s">
        <v>51</v>
      </c>
      <c r="D392" s="9" t="s">
        <v>317</v>
      </c>
      <c r="E392" s="12" t="s">
        <v>18</v>
      </c>
      <c r="F392" s="79" t="s">
        <v>17</v>
      </c>
      <c r="G392" s="9" t="s">
        <v>298</v>
      </c>
      <c r="H392" s="12" t="s">
        <v>19</v>
      </c>
      <c r="I392" s="13">
        <v>2143.0600000000004</v>
      </c>
      <c r="J392" s="87" t="s">
        <v>319</v>
      </c>
    </row>
    <row r="393" spans="1:10" ht="14.45" customHeight="1" x14ac:dyDescent="0.2">
      <c r="A393" s="11" t="s">
        <v>203</v>
      </c>
      <c r="B393" s="11" t="s">
        <v>76</v>
      </c>
      <c r="C393" s="9" t="s">
        <v>51</v>
      </c>
      <c r="D393" s="9" t="s">
        <v>317</v>
      </c>
      <c r="E393" s="12" t="s">
        <v>18</v>
      </c>
      <c r="F393" s="79" t="s">
        <v>17</v>
      </c>
      <c r="G393" s="9" t="s">
        <v>297</v>
      </c>
      <c r="H393" s="12" t="s">
        <v>19</v>
      </c>
      <c r="I393" s="13">
        <v>3801.57</v>
      </c>
      <c r="J393" s="87" t="s">
        <v>319</v>
      </c>
    </row>
    <row r="394" spans="1:10" ht="14.45" customHeight="1" x14ac:dyDescent="0.2">
      <c r="A394" s="11" t="s">
        <v>203</v>
      </c>
      <c r="B394" s="11" t="s">
        <v>76</v>
      </c>
      <c r="C394" s="9" t="s">
        <v>51</v>
      </c>
      <c r="D394" s="9" t="s">
        <v>317</v>
      </c>
      <c r="E394" s="12" t="s">
        <v>18</v>
      </c>
      <c r="F394" s="79" t="s">
        <v>17</v>
      </c>
      <c r="G394" s="9" t="s">
        <v>299</v>
      </c>
      <c r="H394" s="12" t="s">
        <v>19</v>
      </c>
      <c r="I394" s="13">
        <v>8865.6999999999989</v>
      </c>
      <c r="J394" s="87" t="s">
        <v>319</v>
      </c>
    </row>
    <row r="395" spans="1:10" ht="14.45" customHeight="1" x14ac:dyDescent="0.2">
      <c r="A395" s="11" t="s">
        <v>203</v>
      </c>
      <c r="B395" s="11" t="s">
        <v>76</v>
      </c>
      <c r="C395" s="9" t="s">
        <v>51</v>
      </c>
      <c r="D395" s="9" t="s">
        <v>62</v>
      </c>
      <c r="E395" s="12" t="s">
        <v>8</v>
      </c>
      <c r="F395" s="79" t="s">
        <v>12</v>
      </c>
      <c r="G395" s="9" t="s">
        <v>320</v>
      </c>
      <c r="H395" s="12" t="s">
        <v>5</v>
      </c>
      <c r="I395" s="13">
        <v>2026.17</v>
      </c>
      <c r="J395" s="87" t="s">
        <v>203</v>
      </c>
    </row>
    <row r="396" spans="1:10" ht="14.45" customHeight="1" x14ac:dyDescent="0.2">
      <c r="A396" s="11" t="s">
        <v>203</v>
      </c>
      <c r="B396" s="11" t="s">
        <v>76</v>
      </c>
      <c r="C396" s="9" t="s">
        <v>51</v>
      </c>
      <c r="D396" s="9" t="s">
        <v>62</v>
      </c>
      <c r="E396" s="12" t="s">
        <v>8</v>
      </c>
      <c r="F396" s="79" t="s">
        <v>12</v>
      </c>
      <c r="G396" s="9" t="s">
        <v>321</v>
      </c>
      <c r="H396" s="12" t="s">
        <v>5</v>
      </c>
      <c r="I396" s="13">
        <v>799.92</v>
      </c>
      <c r="J396" s="87" t="s">
        <v>203</v>
      </c>
    </row>
    <row r="397" spans="1:10" ht="14.45" customHeight="1" x14ac:dyDescent="0.2">
      <c r="A397" s="11" t="s">
        <v>203</v>
      </c>
      <c r="B397" s="11" t="s">
        <v>76</v>
      </c>
      <c r="C397" s="9" t="s">
        <v>51</v>
      </c>
      <c r="D397" s="9" t="s">
        <v>62</v>
      </c>
      <c r="E397" s="12" t="s">
        <v>8</v>
      </c>
      <c r="F397" s="79" t="s">
        <v>95</v>
      </c>
      <c r="G397" s="9" t="s">
        <v>322</v>
      </c>
      <c r="H397" s="12" t="s">
        <v>5</v>
      </c>
      <c r="I397" s="13">
        <v>4751.03</v>
      </c>
      <c r="J397" s="87" t="s">
        <v>203</v>
      </c>
    </row>
    <row r="398" spans="1:10" ht="14.45" customHeight="1" x14ac:dyDescent="0.2">
      <c r="A398" s="11" t="s">
        <v>203</v>
      </c>
      <c r="B398" s="11" t="s">
        <v>76</v>
      </c>
      <c r="C398" s="9" t="s">
        <v>51</v>
      </c>
      <c r="D398" s="9" t="s">
        <v>62</v>
      </c>
      <c r="E398" s="12" t="s">
        <v>20</v>
      </c>
      <c r="F398" s="79" t="s">
        <v>84</v>
      </c>
      <c r="G398" s="9" t="s">
        <v>323</v>
      </c>
      <c r="H398" s="12" t="s">
        <v>5</v>
      </c>
      <c r="I398" s="13">
        <v>7648.2</v>
      </c>
      <c r="J398" s="87" t="s">
        <v>203</v>
      </c>
    </row>
    <row r="399" spans="1:10" ht="14.45" customHeight="1" x14ac:dyDescent="0.2">
      <c r="A399" s="11" t="s">
        <v>203</v>
      </c>
      <c r="B399" s="11" t="s">
        <v>76</v>
      </c>
      <c r="C399" s="9" t="s">
        <v>51</v>
      </c>
      <c r="D399" s="9" t="s">
        <v>62</v>
      </c>
      <c r="E399" s="12" t="s">
        <v>8</v>
      </c>
      <c r="F399" s="79" t="s">
        <v>23</v>
      </c>
      <c r="G399" s="9" t="s">
        <v>306</v>
      </c>
      <c r="H399" s="12" t="s">
        <v>5</v>
      </c>
      <c r="I399" s="13">
        <v>5075.25</v>
      </c>
      <c r="J399" s="87" t="s">
        <v>203</v>
      </c>
    </row>
    <row r="400" spans="1:10" ht="14.45" customHeight="1" x14ac:dyDescent="0.2">
      <c r="A400" s="11" t="s">
        <v>203</v>
      </c>
      <c r="B400" s="11" t="s">
        <v>76</v>
      </c>
      <c r="C400" s="9" t="s">
        <v>51</v>
      </c>
      <c r="D400" s="9" t="s">
        <v>62</v>
      </c>
      <c r="E400" s="12" t="s">
        <v>8</v>
      </c>
      <c r="F400" s="79" t="s">
        <v>75</v>
      </c>
      <c r="G400" s="9" t="s">
        <v>324</v>
      </c>
      <c r="H400" s="12" t="s">
        <v>5</v>
      </c>
      <c r="I400" s="13">
        <v>3030</v>
      </c>
      <c r="J400" s="87" t="s">
        <v>203</v>
      </c>
    </row>
    <row r="401" spans="1:10" ht="14.45" customHeight="1" x14ac:dyDescent="0.2">
      <c r="A401" s="11" t="s">
        <v>203</v>
      </c>
      <c r="B401" s="11" t="s">
        <v>76</v>
      </c>
      <c r="C401" s="9" t="s">
        <v>51</v>
      </c>
      <c r="D401" s="9" t="s">
        <v>62</v>
      </c>
      <c r="E401" s="12" t="s">
        <v>8</v>
      </c>
      <c r="F401" s="79" t="s">
        <v>75</v>
      </c>
      <c r="G401" s="9" t="s">
        <v>325</v>
      </c>
      <c r="H401" s="12" t="s">
        <v>5</v>
      </c>
      <c r="I401" s="13">
        <v>2230.9299999999998</v>
      </c>
      <c r="J401" s="87" t="s">
        <v>203</v>
      </c>
    </row>
    <row r="402" spans="1:10" ht="14.45" customHeight="1" x14ac:dyDescent="0.2">
      <c r="A402" s="11" t="s">
        <v>203</v>
      </c>
      <c r="B402" s="11" t="s">
        <v>59</v>
      </c>
      <c r="C402" s="9" t="s">
        <v>51</v>
      </c>
      <c r="D402" s="9" t="s">
        <v>62</v>
      </c>
      <c r="E402" s="12" t="s">
        <v>8</v>
      </c>
      <c r="F402" s="79" t="s">
        <v>12</v>
      </c>
      <c r="G402" s="9" t="s">
        <v>320</v>
      </c>
      <c r="H402" s="12" t="s">
        <v>5</v>
      </c>
      <c r="I402" s="13">
        <v>1016.4</v>
      </c>
      <c r="J402" s="87" t="s">
        <v>203</v>
      </c>
    </row>
    <row r="403" spans="1:10" ht="14.45" customHeight="1" x14ac:dyDescent="0.2">
      <c r="A403" s="11" t="s">
        <v>203</v>
      </c>
      <c r="B403" s="11" t="s">
        <v>59</v>
      </c>
      <c r="C403" s="9" t="s">
        <v>51</v>
      </c>
      <c r="D403" s="9" t="s">
        <v>62</v>
      </c>
      <c r="E403" s="12" t="s">
        <v>8</v>
      </c>
      <c r="F403" s="79" t="s">
        <v>12</v>
      </c>
      <c r="G403" s="9" t="s">
        <v>321</v>
      </c>
      <c r="H403" s="12" t="s">
        <v>5</v>
      </c>
      <c r="I403" s="13">
        <v>590.64</v>
      </c>
      <c r="J403" s="87" t="s">
        <v>203</v>
      </c>
    </row>
    <row r="404" spans="1:10" ht="14.45" customHeight="1" x14ac:dyDescent="0.2">
      <c r="A404" s="11" t="s">
        <v>203</v>
      </c>
      <c r="B404" s="11" t="s">
        <v>59</v>
      </c>
      <c r="C404" s="9" t="s">
        <v>51</v>
      </c>
      <c r="D404" s="9" t="s">
        <v>62</v>
      </c>
      <c r="E404" s="12" t="s">
        <v>8</v>
      </c>
      <c r="F404" s="79" t="s">
        <v>95</v>
      </c>
      <c r="G404" s="9" t="s">
        <v>322</v>
      </c>
      <c r="H404" s="12" t="s">
        <v>5</v>
      </c>
      <c r="I404" s="13">
        <v>1063.33</v>
      </c>
      <c r="J404" s="87" t="s">
        <v>203</v>
      </c>
    </row>
    <row r="405" spans="1:10" ht="14.45" customHeight="1" x14ac:dyDescent="0.2">
      <c r="A405" s="11" t="s">
        <v>203</v>
      </c>
      <c r="B405" s="11" t="s">
        <v>59</v>
      </c>
      <c r="C405" s="9" t="s">
        <v>51</v>
      </c>
      <c r="D405" s="9" t="s">
        <v>62</v>
      </c>
      <c r="E405" s="12" t="s">
        <v>20</v>
      </c>
      <c r="F405" s="79" t="s">
        <v>84</v>
      </c>
      <c r="G405" s="9" t="s">
        <v>323</v>
      </c>
      <c r="H405" s="12" t="s">
        <v>5</v>
      </c>
      <c r="I405" s="13">
        <v>2382.36</v>
      </c>
      <c r="J405" s="87" t="s">
        <v>203</v>
      </c>
    </row>
    <row r="406" spans="1:10" ht="14.45" customHeight="1" x14ac:dyDescent="0.2">
      <c r="A406" s="11" t="s">
        <v>203</v>
      </c>
      <c r="B406" s="11" t="s">
        <v>59</v>
      </c>
      <c r="C406" s="9" t="s">
        <v>51</v>
      </c>
      <c r="D406" s="9" t="s">
        <v>62</v>
      </c>
      <c r="E406" s="12" t="s">
        <v>8</v>
      </c>
      <c r="F406" s="79" t="s">
        <v>23</v>
      </c>
      <c r="G406" s="9" t="s">
        <v>306</v>
      </c>
      <c r="H406" s="12" t="s">
        <v>5</v>
      </c>
      <c r="I406" s="13">
        <v>1580.91</v>
      </c>
      <c r="J406" s="87" t="s">
        <v>203</v>
      </c>
    </row>
    <row r="407" spans="1:10" ht="14.45" customHeight="1" x14ac:dyDescent="0.2">
      <c r="A407" s="11" t="s">
        <v>203</v>
      </c>
      <c r="B407" s="11" t="s">
        <v>59</v>
      </c>
      <c r="C407" s="9" t="s">
        <v>51</v>
      </c>
      <c r="D407" s="9" t="s">
        <v>62</v>
      </c>
      <c r="E407" s="12" t="s">
        <v>8</v>
      </c>
      <c r="F407" s="79" t="s">
        <v>75</v>
      </c>
      <c r="G407" s="9" t="s">
        <v>324</v>
      </c>
      <c r="H407" s="12" t="s">
        <v>5</v>
      </c>
      <c r="I407" s="13">
        <v>229.95</v>
      </c>
      <c r="J407" s="87" t="s">
        <v>203</v>
      </c>
    </row>
    <row r="408" spans="1:10" ht="14.45" customHeight="1" x14ac:dyDescent="0.2">
      <c r="A408" s="11" t="s">
        <v>203</v>
      </c>
      <c r="B408" s="11" t="s">
        <v>59</v>
      </c>
      <c r="C408" s="9" t="s">
        <v>51</v>
      </c>
      <c r="D408" s="9" t="s">
        <v>62</v>
      </c>
      <c r="E408" s="12" t="s">
        <v>8</v>
      </c>
      <c r="F408" s="79" t="s">
        <v>75</v>
      </c>
      <c r="G408" s="9" t="s">
        <v>325</v>
      </c>
      <c r="H408" s="12" t="s">
        <v>5</v>
      </c>
      <c r="I408" s="13">
        <v>331.8</v>
      </c>
      <c r="J408" s="87" t="s">
        <v>203</v>
      </c>
    </row>
    <row r="409" spans="1:10" ht="14.45" customHeight="1" x14ac:dyDescent="0.2">
      <c r="A409" s="11" t="s">
        <v>203</v>
      </c>
      <c r="B409" s="11" t="s">
        <v>76</v>
      </c>
      <c r="C409" s="9" t="s">
        <v>51</v>
      </c>
      <c r="D409" s="9" t="s">
        <v>64</v>
      </c>
      <c r="E409" s="12" t="s">
        <v>8</v>
      </c>
      <c r="F409" s="79" t="s">
        <v>12</v>
      </c>
      <c r="G409" s="9" t="s">
        <v>320</v>
      </c>
      <c r="H409" s="12" t="s">
        <v>5</v>
      </c>
      <c r="I409" s="13">
        <v>1013.1</v>
      </c>
      <c r="J409" s="87" t="s">
        <v>203</v>
      </c>
    </row>
    <row r="410" spans="1:10" ht="14.45" customHeight="1" x14ac:dyDescent="0.2">
      <c r="A410" s="11" t="s">
        <v>203</v>
      </c>
      <c r="B410" s="11" t="s">
        <v>76</v>
      </c>
      <c r="C410" s="9" t="s">
        <v>51</v>
      </c>
      <c r="D410" s="9" t="s">
        <v>64</v>
      </c>
      <c r="E410" s="12" t="s">
        <v>8</v>
      </c>
      <c r="F410" s="79" t="s">
        <v>12</v>
      </c>
      <c r="G410" s="9" t="s">
        <v>321</v>
      </c>
      <c r="H410" s="12" t="s">
        <v>5</v>
      </c>
      <c r="I410" s="13">
        <v>399.96</v>
      </c>
      <c r="J410" s="87" t="s">
        <v>203</v>
      </c>
    </row>
    <row r="411" spans="1:10" ht="14.45" customHeight="1" x14ac:dyDescent="0.2">
      <c r="A411" s="11" t="s">
        <v>203</v>
      </c>
      <c r="B411" s="11" t="s">
        <v>76</v>
      </c>
      <c r="C411" s="9" t="s">
        <v>51</v>
      </c>
      <c r="D411" s="9" t="s">
        <v>64</v>
      </c>
      <c r="E411" s="12" t="s">
        <v>8</v>
      </c>
      <c r="F411" s="79" t="s">
        <v>95</v>
      </c>
      <c r="G411" s="9" t="s">
        <v>322</v>
      </c>
      <c r="H411" s="12" t="s">
        <v>5</v>
      </c>
      <c r="I411" s="13">
        <v>2375.52</v>
      </c>
      <c r="J411" s="87" t="s">
        <v>203</v>
      </c>
    </row>
    <row r="412" spans="1:10" ht="14.45" customHeight="1" x14ac:dyDescent="0.2">
      <c r="A412" s="11" t="s">
        <v>203</v>
      </c>
      <c r="B412" s="11" t="s">
        <v>76</v>
      </c>
      <c r="C412" s="9" t="s">
        <v>51</v>
      </c>
      <c r="D412" s="9" t="s">
        <v>64</v>
      </c>
      <c r="E412" s="12" t="s">
        <v>20</v>
      </c>
      <c r="F412" s="79" t="s">
        <v>84</v>
      </c>
      <c r="G412" s="9" t="s">
        <v>323</v>
      </c>
      <c r="H412" s="12" t="s">
        <v>5</v>
      </c>
      <c r="I412" s="13">
        <v>3824.1</v>
      </c>
      <c r="J412" s="87" t="s">
        <v>203</v>
      </c>
    </row>
    <row r="413" spans="1:10" ht="14.45" customHeight="1" x14ac:dyDescent="0.2">
      <c r="A413" s="11" t="s">
        <v>203</v>
      </c>
      <c r="B413" s="11" t="s">
        <v>76</v>
      </c>
      <c r="C413" s="9" t="s">
        <v>51</v>
      </c>
      <c r="D413" s="9" t="s">
        <v>64</v>
      </c>
      <c r="E413" s="12" t="s">
        <v>8</v>
      </c>
      <c r="F413" s="79" t="s">
        <v>23</v>
      </c>
      <c r="G413" s="9" t="s">
        <v>306</v>
      </c>
      <c r="H413" s="12" t="s">
        <v>5</v>
      </c>
      <c r="I413" s="13">
        <v>2537.63</v>
      </c>
      <c r="J413" s="87" t="s">
        <v>203</v>
      </c>
    </row>
    <row r="414" spans="1:10" ht="14.45" customHeight="1" x14ac:dyDescent="0.2">
      <c r="A414" s="11" t="s">
        <v>203</v>
      </c>
      <c r="B414" s="11" t="s">
        <v>76</v>
      </c>
      <c r="C414" s="9" t="s">
        <v>51</v>
      </c>
      <c r="D414" s="9" t="s">
        <v>64</v>
      </c>
      <c r="E414" s="12" t="s">
        <v>8</v>
      </c>
      <c r="F414" s="79" t="s">
        <v>75</v>
      </c>
      <c r="G414" s="9" t="s">
        <v>324</v>
      </c>
      <c r="H414" s="12" t="s">
        <v>5</v>
      </c>
      <c r="I414" s="13">
        <v>1515</v>
      </c>
      <c r="J414" s="87" t="s">
        <v>203</v>
      </c>
    </row>
    <row r="415" spans="1:10" ht="14.45" customHeight="1" x14ac:dyDescent="0.2">
      <c r="A415" s="11" t="s">
        <v>203</v>
      </c>
      <c r="B415" s="11" t="s">
        <v>76</v>
      </c>
      <c r="C415" s="9" t="s">
        <v>51</v>
      </c>
      <c r="D415" s="9" t="s">
        <v>64</v>
      </c>
      <c r="E415" s="12" t="s">
        <v>8</v>
      </c>
      <c r="F415" s="79" t="s">
        <v>75</v>
      </c>
      <c r="G415" s="9" t="s">
        <v>325</v>
      </c>
      <c r="H415" s="12" t="s">
        <v>5</v>
      </c>
      <c r="I415" s="13">
        <v>1115.46</v>
      </c>
      <c r="J415" s="87" t="s">
        <v>203</v>
      </c>
    </row>
    <row r="416" spans="1:10" ht="14.45" customHeight="1" x14ac:dyDescent="0.2">
      <c r="A416" s="11" t="s">
        <v>203</v>
      </c>
      <c r="B416" s="11" t="s">
        <v>59</v>
      </c>
      <c r="C416" s="9" t="s">
        <v>51</v>
      </c>
      <c r="D416" s="9" t="s">
        <v>64</v>
      </c>
      <c r="E416" s="12" t="s">
        <v>8</v>
      </c>
      <c r="F416" s="79" t="s">
        <v>12</v>
      </c>
      <c r="G416" s="9" t="s">
        <v>320</v>
      </c>
      <c r="H416" s="12" t="s">
        <v>5</v>
      </c>
      <c r="I416" s="13">
        <v>1016.4</v>
      </c>
      <c r="J416" s="87" t="s">
        <v>203</v>
      </c>
    </row>
    <row r="417" spans="1:10" ht="14.45" customHeight="1" x14ac:dyDescent="0.2">
      <c r="A417" s="11" t="s">
        <v>203</v>
      </c>
      <c r="B417" s="11" t="s">
        <v>59</v>
      </c>
      <c r="C417" s="9" t="s">
        <v>51</v>
      </c>
      <c r="D417" s="9" t="s">
        <v>64</v>
      </c>
      <c r="E417" s="12" t="s">
        <v>8</v>
      </c>
      <c r="F417" s="79" t="s">
        <v>12</v>
      </c>
      <c r="G417" s="9" t="s">
        <v>321</v>
      </c>
      <c r="H417" s="12" t="s">
        <v>5</v>
      </c>
      <c r="I417" s="13">
        <v>590.64</v>
      </c>
      <c r="J417" s="87" t="s">
        <v>203</v>
      </c>
    </row>
    <row r="418" spans="1:10" ht="14.45" customHeight="1" x14ac:dyDescent="0.2">
      <c r="A418" s="11" t="s">
        <v>203</v>
      </c>
      <c r="B418" s="11" t="s">
        <v>59</v>
      </c>
      <c r="C418" s="9" t="s">
        <v>51</v>
      </c>
      <c r="D418" s="9" t="s">
        <v>64</v>
      </c>
      <c r="E418" s="12" t="s">
        <v>8</v>
      </c>
      <c r="F418" s="79" t="s">
        <v>95</v>
      </c>
      <c r="G418" s="9" t="s">
        <v>322</v>
      </c>
      <c r="H418" s="12" t="s">
        <v>5</v>
      </c>
      <c r="I418" s="13">
        <v>1063.33</v>
      </c>
      <c r="J418" s="87" t="s">
        <v>203</v>
      </c>
    </row>
    <row r="419" spans="1:10" ht="14.45" customHeight="1" x14ac:dyDescent="0.2">
      <c r="A419" s="11" t="s">
        <v>203</v>
      </c>
      <c r="B419" s="11" t="s">
        <v>59</v>
      </c>
      <c r="C419" s="9" t="s">
        <v>51</v>
      </c>
      <c r="D419" s="9" t="s">
        <v>64</v>
      </c>
      <c r="E419" s="12" t="s">
        <v>20</v>
      </c>
      <c r="F419" s="79" t="s">
        <v>84</v>
      </c>
      <c r="G419" s="9" t="s">
        <v>323</v>
      </c>
      <c r="H419" s="12" t="s">
        <v>5</v>
      </c>
      <c r="I419" s="13">
        <v>2382.36</v>
      </c>
      <c r="J419" s="87" t="s">
        <v>203</v>
      </c>
    </row>
    <row r="420" spans="1:10" ht="14.45" customHeight="1" x14ac:dyDescent="0.2">
      <c r="A420" s="11" t="s">
        <v>203</v>
      </c>
      <c r="B420" s="11" t="s">
        <v>59</v>
      </c>
      <c r="C420" s="9" t="s">
        <v>51</v>
      </c>
      <c r="D420" s="9" t="s">
        <v>64</v>
      </c>
      <c r="E420" s="12" t="s">
        <v>8</v>
      </c>
      <c r="F420" s="79" t="s">
        <v>23</v>
      </c>
      <c r="G420" s="9" t="s">
        <v>306</v>
      </c>
      <c r="H420" s="12" t="s">
        <v>5</v>
      </c>
      <c r="I420" s="13">
        <v>1580.91</v>
      </c>
      <c r="J420" s="87" t="s">
        <v>203</v>
      </c>
    </row>
    <row r="421" spans="1:10" ht="14.45" customHeight="1" x14ac:dyDescent="0.2">
      <c r="A421" s="11" t="s">
        <v>203</v>
      </c>
      <c r="B421" s="11" t="s">
        <v>59</v>
      </c>
      <c r="C421" s="9" t="s">
        <v>51</v>
      </c>
      <c r="D421" s="9" t="s">
        <v>64</v>
      </c>
      <c r="E421" s="12" t="s">
        <v>8</v>
      </c>
      <c r="F421" s="79" t="s">
        <v>75</v>
      </c>
      <c r="G421" s="9" t="s">
        <v>324</v>
      </c>
      <c r="H421" s="12" t="s">
        <v>5</v>
      </c>
      <c r="I421" s="13">
        <v>229.95</v>
      </c>
      <c r="J421" s="87" t="s">
        <v>203</v>
      </c>
    </row>
    <row r="422" spans="1:10" ht="14.45" customHeight="1" x14ac:dyDescent="0.2">
      <c r="A422" s="11" t="s">
        <v>203</v>
      </c>
      <c r="B422" s="11" t="s">
        <v>59</v>
      </c>
      <c r="C422" s="9" t="s">
        <v>51</v>
      </c>
      <c r="D422" s="9" t="s">
        <v>64</v>
      </c>
      <c r="E422" s="12" t="s">
        <v>8</v>
      </c>
      <c r="F422" s="79" t="s">
        <v>75</v>
      </c>
      <c r="G422" s="9" t="s">
        <v>325</v>
      </c>
      <c r="H422" s="12" t="s">
        <v>5</v>
      </c>
      <c r="I422" s="13">
        <v>331.8</v>
      </c>
      <c r="J422" s="87" t="s">
        <v>203</v>
      </c>
    </row>
    <row r="423" spans="1:10" ht="14.45" customHeight="1" x14ac:dyDescent="0.2">
      <c r="A423" s="11" t="s">
        <v>203</v>
      </c>
      <c r="B423" s="11" t="s">
        <v>76</v>
      </c>
      <c r="C423" s="9" t="s">
        <v>51</v>
      </c>
      <c r="D423" s="9" t="s">
        <v>146</v>
      </c>
      <c r="E423" s="12" t="s">
        <v>8</v>
      </c>
      <c r="F423" s="79" t="s">
        <v>12</v>
      </c>
      <c r="G423" s="9" t="s">
        <v>320</v>
      </c>
      <c r="H423" s="12" t="s">
        <v>5</v>
      </c>
      <c r="I423" s="13">
        <v>2970.25</v>
      </c>
      <c r="J423" s="87" t="s">
        <v>203</v>
      </c>
    </row>
    <row r="424" spans="1:10" ht="14.45" customHeight="1" x14ac:dyDescent="0.2">
      <c r="A424" s="11" t="s">
        <v>203</v>
      </c>
      <c r="B424" s="11" t="s">
        <v>76</v>
      </c>
      <c r="C424" s="9" t="s">
        <v>51</v>
      </c>
      <c r="D424" s="9" t="s">
        <v>146</v>
      </c>
      <c r="E424" s="12" t="s">
        <v>8</v>
      </c>
      <c r="F424" s="79" t="s">
        <v>12</v>
      </c>
      <c r="G424" s="9" t="s">
        <v>321</v>
      </c>
      <c r="H424" s="12" t="s">
        <v>5</v>
      </c>
      <c r="I424" s="13">
        <v>1172.6300000000001</v>
      </c>
      <c r="J424" s="87" t="s">
        <v>203</v>
      </c>
    </row>
    <row r="425" spans="1:10" ht="14.45" customHeight="1" x14ac:dyDescent="0.2">
      <c r="A425" s="11" t="s">
        <v>203</v>
      </c>
      <c r="B425" s="11" t="s">
        <v>76</v>
      </c>
      <c r="C425" s="9" t="s">
        <v>51</v>
      </c>
      <c r="D425" s="9" t="s">
        <v>146</v>
      </c>
      <c r="E425" s="12" t="s">
        <v>8</v>
      </c>
      <c r="F425" s="79" t="s">
        <v>95</v>
      </c>
      <c r="G425" s="9" t="s">
        <v>322</v>
      </c>
      <c r="H425" s="12" t="s">
        <v>5</v>
      </c>
      <c r="I425" s="13">
        <v>6964.7</v>
      </c>
      <c r="J425" s="87" t="s">
        <v>203</v>
      </c>
    </row>
    <row r="426" spans="1:10" ht="14.45" customHeight="1" x14ac:dyDescent="0.2">
      <c r="A426" s="11" t="s">
        <v>203</v>
      </c>
      <c r="B426" s="11" t="s">
        <v>76</v>
      </c>
      <c r="C426" s="9" t="s">
        <v>51</v>
      </c>
      <c r="D426" s="9" t="s">
        <v>146</v>
      </c>
      <c r="E426" s="12" t="s">
        <v>20</v>
      </c>
      <c r="F426" s="79" t="s">
        <v>84</v>
      </c>
      <c r="G426" s="9" t="s">
        <v>323</v>
      </c>
      <c r="H426" s="12" t="s">
        <v>5</v>
      </c>
      <c r="I426" s="13">
        <v>11211.76</v>
      </c>
      <c r="J426" s="87" t="s">
        <v>203</v>
      </c>
    </row>
    <row r="427" spans="1:10" ht="14.45" customHeight="1" x14ac:dyDescent="0.2">
      <c r="A427" s="11" t="s">
        <v>203</v>
      </c>
      <c r="B427" s="11" t="s">
        <v>76</v>
      </c>
      <c r="C427" s="9" t="s">
        <v>51</v>
      </c>
      <c r="D427" s="9" t="s">
        <v>146</v>
      </c>
      <c r="E427" s="12" t="s">
        <v>8</v>
      </c>
      <c r="F427" s="79" t="s">
        <v>23</v>
      </c>
      <c r="G427" s="9" t="s">
        <v>306</v>
      </c>
      <c r="H427" s="12" t="s">
        <v>5</v>
      </c>
      <c r="I427" s="13">
        <v>7439.98</v>
      </c>
      <c r="J427" s="87" t="s">
        <v>203</v>
      </c>
    </row>
    <row r="428" spans="1:10" ht="14.45" customHeight="1" x14ac:dyDescent="0.2">
      <c r="A428" s="11" t="s">
        <v>203</v>
      </c>
      <c r="B428" s="11" t="s">
        <v>76</v>
      </c>
      <c r="C428" s="9" t="s">
        <v>51</v>
      </c>
      <c r="D428" s="9" t="s">
        <v>146</v>
      </c>
      <c r="E428" s="12" t="s">
        <v>8</v>
      </c>
      <c r="F428" s="79" t="s">
        <v>75</v>
      </c>
      <c r="G428" s="9" t="s">
        <v>324</v>
      </c>
      <c r="H428" s="12" t="s">
        <v>5</v>
      </c>
      <c r="I428" s="13">
        <v>4441.78</v>
      </c>
      <c r="J428" s="87" t="s">
        <v>203</v>
      </c>
    </row>
    <row r="429" spans="1:10" ht="14.45" customHeight="1" x14ac:dyDescent="0.2">
      <c r="A429" s="11" t="s">
        <v>203</v>
      </c>
      <c r="B429" s="11" t="s">
        <v>76</v>
      </c>
      <c r="C429" s="9" t="s">
        <v>51</v>
      </c>
      <c r="D429" s="9" t="s">
        <v>146</v>
      </c>
      <c r="E429" s="12" t="s">
        <v>8</v>
      </c>
      <c r="F429" s="79" t="s">
        <v>75</v>
      </c>
      <c r="G429" s="9" t="s">
        <v>325</v>
      </c>
      <c r="H429" s="12" t="s">
        <v>5</v>
      </c>
      <c r="I429" s="13">
        <v>3270.39</v>
      </c>
      <c r="J429" s="87" t="s">
        <v>203</v>
      </c>
    </row>
    <row r="430" spans="1:10" ht="14.45" customHeight="1" x14ac:dyDescent="0.2">
      <c r="A430" s="11" t="s">
        <v>203</v>
      </c>
      <c r="B430" s="11" t="s">
        <v>59</v>
      </c>
      <c r="C430" s="9" t="s">
        <v>51</v>
      </c>
      <c r="D430" s="9" t="s">
        <v>146</v>
      </c>
      <c r="E430" s="12" t="s">
        <v>8</v>
      </c>
      <c r="F430" s="79" t="s">
        <v>12</v>
      </c>
      <c r="G430" s="9" t="s">
        <v>320</v>
      </c>
      <c r="H430" s="12" t="s">
        <v>5</v>
      </c>
      <c r="I430" s="13">
        <v>4633.38</v>
      </c>
      <c r="J430" s="87" t="s">
        <v>203</v>
      </c>
    </row>
    <row r="431" spans="1:10" ht="14.45" customHeight="1" x14ac:dyDescent="0.2">
      <c r="A431" s="11" t="s">
        <v>203</v>
      </c>
      <c r="B431" s="11" t="s">
        <v>59</v>
      </c>
      <c r="C431" s="9" t="s">
        <v>51</v>
      </c>
      <c r="D431" s="9" t="s">
        <v>146</v>
      </c>
      <c r="E431" s="12" t="s">
        <v>8</v>
      </c>
      <c r="F431" s="79" t="s">
        <v>12</v>
      </c>
      <c r="G431" s="9" t="s">
        <v>321</v>
      </c>
      <c r="H431" s="12" t="s">
        <v>5</v>
      </c>
      <c r="I431" s="13">
        <v>2692.48</v>
      </c>
      <c r="J431" s="87" t="s">
        <v>203</v>
      </c>
    </row>
    <row r="432" spans="1:10" ht="14.45" customHeight="1" x14ac:dyDescent="0.2">
      <c r="A432" s="11" t="s">
        <v>203</v>
      </c>
      <c r="B432" s="11" t="s">
        <v>59</v>
      </c>
      <c r="C432" s="9" t="s">
        <v>51</v>
      </c>
      <c r="D432" s="9" t="s">
        <v>146</v>
      </c>
      <c r="E432" s="12" t="s">
        <v>8</v>
      </c>
      <c r="F432" s="79" t="s">
        <v>95</v>
      </c>
      <c r="G432" s="9" t="s">
        <v>322</v>
      </c>
      <c r="H432" s="12" t="s">
        <v>5</v>
      </c>
      <c r="I432" s="13">
        <v>4847.28</v>
      </c>
      <c r="J432" s="87" t="s">
        <v>203</v>
      </c>
    </row>
    <row r="433" spans="1:10" ht="14.45" customHeight="1" x14ac:dyDescent="0.2">
      <c r="A433" s="11" t="s">
        <v>203</v>
      </c>
      <c r="B433" s="11" t="s">
        <v>59</v>
      </c>
      <c r="C433" s="9" t="s">
        <v>51</v>
      </c>
      <c r="D433" s="9" t="s">
        <v>146</v>
      </c>
      <c r="E433" s="12" t="s">
        <v>20</v>
      </c>
      <c r="F433" s="79" t="s">
        <v>84</v>
      </c>
      <c r="G433" s="9" t="s">
        <v>323</v>
      </c>
      <c r="H433" s="12" t="s">
        <v>5</v>
      </c>
      <c r="I433" s="13">
        <v>10860.25</v>
      </c>
      <c r="J433" s="87" t="s">
        <v>203</v>
      </c>
    </row>
    <row r="434" spans="1:10" ht="14.45" customHeight="1" x14ac:dyDescent="0.2">
      <c r="A434" s="11" t="s">
        <v>203</v>
      </c>
      <c r="B434" s="11" t="s">
        <v>59</v>
      </c>
      <c r="C434" s="9" t="s">
        <v>51</v>
      </c>
      <c r="D434" s="9" t="s">
        <v>146</v>
      </c>
      <c r="E434" s="12" t="s">
        <v>8</v>
      </c>
      <c r="F434" s="79" t="s">
        <v>23</v>
      </c>
      <c r="G434" s="9" t="s">
        <v>306</v>
      </c>
      <c r="H434" s="12" t="s">
        <v>5</v>
      </c>
      <c r="I434" s="13">
        <v>7206.73</v>
      </c>
      <c r="J434" s="87" t="s">
        <v>203</v>
      </c>
    </row>
    <row r="435" spans="1:10" ht="14.45" customHeight="1" x14ac:dyDescent="0.2">
      <c r="A435" s="11" t="s">
        <v>203</v>
      </c>
      <c r="B435" s="11" t="s">
        <v>59</v>
      </c>
      <c r="C435" s="9" t="s">
        <v>51</v>
      </c>
      <c r="D435" s="9" t="s">
        <v>146</v>
      </c>
      <c r="E435" s="12" t="s">
        <v>8</v>
      </c>
      <c r="F435" s="79" t="s">
        <v>75</v>
      </c>
      <c r="G435" s="9" t="s">
        <v>324</v>
      </c>
      <c r="H435" s="12" t="s">
        <v>5</v>
      </c>
      <c r="I435" s="13">
        <v>1048.25</v>
      </c>
      <c r="J435" s="87" t="s">
        <v>203</v>
      </c>
    </row>
    <row r="436" spans="1:10" ht="14.45" customHeight="1" x14ac:dyDescent="0.2">
      <c r="A436" s="11" t="s">
        <v>203</v>
      </c>
      <c r="B436" s="11" t="s">
        <v>59</v>
      </c>
      <c r="C436" s="9" t="s">
        <v>51</v>
      </c>
      <c r="D436" s="9" t="s">
        <v>146</v>
      </c>
      <c r="E436" s="12" t="s">
        <v>8</v>
      </c>
      <c r="F436" s="79" t="s">
        <v>75</v>
      </c>
      <c r="G436" s="9" t="s">
        <v>325</v>
      </c>
      <c r="H436" s="12" t="s">
        <v>5</v>
      </c>
      <c r="I436" s="13">
        <v>1512.54</v>
      </c>
      <c r="J436" s="87" t="s">
        <v>203</v>
      </c>
    </row>
    <row r="437" spans="1:10" ht="14.45" customHeight="1" x14ac:dyDescent="0.2">
      <c r="A437" s="11" t="s">
        <v>203</v>
      </c>
      <c r="B437" s="11" t="s">
        <v>76</v>
      </c>
      <c r="C437" s="9" t="s">
        <v>51</v>
      </c>
      <c r="D437" s="9" t="s">
        <v>148</v>
      </c>
      <c r="E437" s="12" t="s">
        <v>8</v>
      </c>
      <c r="F437" s="79" t="s">
        <v>12</v>
      </c>
      <c r="G437" s="9" t="s">
        <v>320</v>
      </c>
      <c r="H437" s="12" t="s">
        <v>5</v>
      </c>
      <c r="I437" s="13">
        <v>288.02</v>
      </c>
      <c r="J437" s="87" t="s">
        <v>203</v>
      </c>
    </row>
    <row r="438" spans="1:10" ht="14.45" customHeight="1" x14ac:dyDescent="0.2">
      <c r="A438" s="11" t="s">
        <v>203</v>
      </c>
      <c r="B438" s="11" t="s">
        <v>76</v>
      </c>
      <c r="C438" s="9" t="s">
        <v>51</v>
      </c>
      <c r="D438" s="9" t="s">
        <v>148</v>
      </c>
      <c r="E438" s="12" t="s">
        <v>8</v>
      </c>
      <c r="F438" s="79" t="s">
        <v>12</v>
      </c>
      <c r="G438" s="9" t="s">
        <v>321</v>
      </c>
      <c r="H438" s="12" t="s">
        <v>5</v>
      </c>
      <c r="I438" s="13">
        <v>113.71</v>
      </c>
      <c r="J438" s="87" t="s">
        <v>203</v>
      </c>
    </row>
    <row r="439" spans="1:10" ht="14.45" customHeight="1" x14ac:dyDescent="0.2">
      <c r="A439" s="11" t="s">
        <v>203</v>
      </c>
      <c r="B439" s="11" t="s">
        <v>76</v>
      </c>
      <c r="C439" s="9" t="s">
        <v>51</v>
      </c>
      <c r="D439" s="9" t="s">
        <v>148</v>
      </c>
      <c r="E439" s="12" t="s">
        <v>8</v>
      </c>
      <c r="F439" s="79" t="s">
        <v>95</v>
      </c>
      <c r="G439" s="9" t="s">
        <v>322</v>
      </c>
      <c r="H439" s="12" t="s">
        <v>5</v>
      </c>
      <c r="I439" s="13">
        <v>675.36</v>
      </c>
      <c r="J439" s="87" t="s">
        <v>203</v>
      </c>
    </row>
    <row r="440" spans="1:10" ht="14.45" customHeight="1" x14ac:dyDescent="0.2">
      <c r="A440" s="11" t="s">
        <v>203</v>
      </c>
      <c r="B440" s="11" t="s">
        <v>76</v>
      </c>
      <c r="C440" s="9" t="s">
        <v>51</v>
      </c>
      <c r="D440" s="9" t="s">
        <v>148</v>
      </c>
      <c r="E440" s="12" t="s">
        <v>20</v>
      </c>
      <c r="F440" s="79" t="s">
        <v>84</v>
      </c>
      <c r="G440" s="9" t="s">
        <v>323</v>
      </c>
      <c r="H440" s="12" t="s">
        <v>5</v>
      </c>
      <c r="I440" s="13">
        <v>1087.2</v>
      </c>
      <c r="J440" s="87" t="s">
        <v>203</v>
      </c>
    </row>
    <row r="441" spans="1:10" ht="14.45" customHeight="1" x14ac:dyDescent="0.2">
      <c r="A441" s="11" t="s">
        <v>203</v>
      </c>
      <c r="B441" s="11" t="s">
        <v>76</v>
      </c>
      <c r="C441" s="9" t="s">
        <v>51</v>
      </c>
      <c r="D441" s="9" t="s">
        <v>148</v>
      </c>
      <c r="E441" s="12" t="s">
        <v>8</v>
      </c>
      <c r="F441" s="79" t="s">
        <v>23</v>
      </c>
      <c r="G441" s="9" t="s">
        <v>306</v>
      </c>
      <c r="H441" s="12" t="s">
        <v>5</v>
      </c>
      <c r="I441" s="13">
        <v>721.45</v>
      </c>
      <c r="J441" s="87" t="s">
        <v>203</v>
      </c>
    </row>
    <row r="442" spans="1:10" ht="14.45" customHeight="1" x14ac:dyDescent="0.2">
      <c r="A442" s="11" t="s">
        <v>203</v>
      </c>
      <c r="B442" s="11" t="s">
        <v>76</v>
      </c>
      <c r="C442" s="9" t="s">
        <v>51</v>
      </c>
      <c r="D442" s="9" t="s">
        <v>148</v>
      </c>
      <c r="E442" s="12" t="s">
        <v>8</v>
      </c>
      <c r="F442" s="79" t="s">
        <v>75</v>
      </c>
      <c r="G442" s="9" t="s">
        <v>324</v>
      </c>
      <c r="H442" s="12" t="s">
        <v>5</v>
      </c>
      <c r="I442" s="13">
        <v>430.72</v>
      </c>
      <c r="J442" s="87" t="s">
        <v>203</v>
      </c>
    </row>
    <row r="443" spans="1:10" ht="14.45" customHeight="1" x14ac:dyDescent="0.2">
      <c r="A443" s="11" t="s">
        <v>203</v>
      </c>
      <c r="B443" s="11" t="s">
        <v>76</v>
      </c>
      <c r="C443" s="9" t="s">
        <v>51</v>
      </c>
      <c r="D443" s="9" t="s">
        <v>148</v>
      </c>
      <c r="E443" s="12" t="s">
        <v>8</v>
      </c>
      <c r="F443" s="79" t="s">
        <v>75</v>
      </c>
      <c r="G443" s="9" t="s">
        <v>325</v>
      </c>
      <c r="H443" s="12" t="s">
        <v>5</v>
      </c>
      <c r="I443" s="13">
        <v>317.13</v>
      </c>
      <c r="J443" s="87" t="s">
        <v>203</v>
      </c>
    </row>
    <row r="444" spans="1:10" ht="14.45" customHeight="1" x14ac:dyDescent="0.2">
      <c r="A444" s="11" t="s">
        <v>203</v>
      </c>
      <c r="B444" s="11" t="s">
        <v>59</v>
      </c>
      <c r="C444" s="9" t="s">
        <v>51</v>
      </c>
      <c r="D444" s="9" t="s">
        <v>148</v>
      </c>
      <c r="E444" s="12" t="s">
        <v>8</v>
      </c>
      <c r="F444" s="79" t="s">
        <v>12</v>
      </c>
      <c r="G444" s="9" t="s">
        <v>320</v>
      </c>
      <c r="H444" s="12" t="s">
        <v>5</v>
      </c>
      <c r="I444" s="13">
        <v>449.3</v>
      </c>
      <c r="J444" s="87" t="s">
        <v>203</v>
      </c>
    </row>
    <row r="445" spans="1:10" ht="14.45" customHeight="1" x14ac:dyDescent="0.2">
      <c r="A445" s="11" t="s">
        <v>203</v>
      </c>
      <c r="B445" s="11" t="s">
        <v>59</v>
      </c>
      <c r="C445" s="9" t="s">
        <v>51</v>
      </c>
      <c r="D445" s="9" t="s">
        <v>148</v>
      </c>
      <c r="E445" s="12" t="s">
        <v>8</v>
      </c>
      <c r="F445" s="79" t="s">
        <v>12</v>
      </c>
      <c r="G445" s="9" t="s">
        <v>321</v>
      </c>
      <c r="H445" s="12" t="s">
        <v>5</v>
      </c>
      <c r="I445" s="13">
        <v>261.08999999999997</v>
      </c>
      <c r="J445" s="87" t="s">
        <v>203</v>
      </c>
    </row>
    <row r="446" spans="1:10" ht="14.45" customHeight="1" x14ac:dyDescent="0.2">
      <c r="A446" s="11" t="s">
        <v>203</v>
      </c>
      <c r="B446" s="11" t="s">
        <v>59</v>
      </c>
      <c r="C446" s="9" t="s">
        <v>51</v>
      </c>
      <c r="D446" s="9" t="s">
        <v>148</v>
      </c>
      <c r="E446" s="12" t="s">
        <v>8</v>
      </c>
      <c r="F446" s="79" t="s">
        <v>95</v>
      </c>
      <c r="G446" s="9" t="s">
        <v>322</v>
      </c>
      <c r="H446" s="12" t="s">
        <v>5</v>
      </c>
      <c r="I446" s="13">
        <v>470.04</v>
      </c>
      <c r="J446" s="87" t="s">
        <v>203</v>
      </c>
    </row>
    <row r="447" spans="1:10" ht="14.45" customHeight="1" x14ac:dyDescent="0.2">
      <c r="A447" s="11" t="s">
        <v>203</v>
      </c>
      <c r="B447" s="11" t="s">
        <v>59</v>
      </c>
      <c r="C447" s="9" t="s">
        <v>51</v>
      </c>
      <c r="D447" s="9" t="s">
        <v>148</v>
      </c>
      <c r="E447" s="12" t="s">
        <v>20</v>
      </c>
      <c r="F447" s="79" t="s">
        <v>84</v>
      </c>
      <c r="G447" s="9" t="s">
        <v>323</v>
      </c>
      <c r="H447" s="12" t="s">
        <v>5</v>
      </c>
      <c r="I447" s="13">
        <v>1053.1199999999999</v>
      </c>
      <c r="J447" s="87" t="s">
        <v>203</v>
      </c>
    </row>
    <row r="448" spans="1:10" ht="14.45" customHeight="1" x14ac:dyDescent="0.2">
      <c r="A448" s="11" t="s">
        <v>203</v>
      </c>
      <c r="B448" s="11" t="s">
        <v>59</v>
      </c>
      <c r="C448" s="9" t="s">
        <v>51</v>
      </c>
      <c r="D448" s="9" t="s">
        <v>148</v>
      </c>
      <c r="E448" s="12" t="s">
        <v>8</v>
      </c>
      <c r="F448" s="79" t="s">
        <v>23</v>
      </c>
      <c r="G448" s="9" t="s">
        <v>306</v>
      </c>
      <c r="H448" s="12" t="s">
        <v>5</v>
      </c>
      <c r="I448" s="13">
        <v>698.83</v>
      </c>
      <c r="J448" s="87" t="s">
        <v>203</v>
      </c>
    </row>
    <row r="449" spans="1:10" ht="14.45" customHeight="1" x14ac:dyDescent="0.2">
      <c r="A449" s="11" t="s">
        <v>203</v>
      </c>
      <c r="B449" s="11" t="s">
        <v>59</v>
      </c>
      <c r="C449" s="9" t="s">
        <v>51</v>
      </c>
      <c r="D449" s="9" t="s">
        <v>148</v>
      </c>
      <c r="E449" s="12" t="s">
        <v>8</v>
      </c>
      <c r="F449" s="79" t="s">
        <v>75</v>
      </c>
      <c r="G449" s="9" t="s">
        <v>324</v>
      </c>
      <c r="H449" s="12" t="s">
        <v>5</v>
      </c>
      <c r="I449" s="13">
        <v>101.65</v>
      </c>
      <c r="J449" s="87" t="s">
        <v>203</v>
      </c>
    </row>
    <row r="450" spans="1:10" ht="14.45" customHeight="1" x14ac:dyDescent="0.2">
      <c r="A450" s="11" t="s">
        <v>203</v>
      </c>
      <c r="B450" s="11" t="s">
        <v>59</v>
      </c>
      <c r="C450" s="9" t="s">
        <v>51</v>
      </c>
      <c r="D450" s="9" t="s">
        <v>148</v>
      </c>
      <c r="E450" s="12" t="s">
        <v>8</v>
      </c>
      <c r="F450" s="79" t="s">
        <v>75</v>
      </c>
      <c r="G450" s="9" t="s">
        <v>325</v>
      </c>
      <c r="H450" s="12" t="s">
        <v>5</v>
      </c>
      <c r="I450" s="13">
        <v>146.66999999999999</v>
      </c>
      <c r="J450" s="87" t="s">
        <v>203</v>
      </c>
    </row>
    <row r="451" spans="1:10" ht="14.45" customHeight="1" x14ac:dyDescent="0.2">
      <c r="A451" s="11" t="s">
        <v>203</v>
      </c>
      <c r="B451" s="11" t="s">
        <v>59</v>
      </c>
      <c r="C451" s="9" t="s">
        <v>51</v>
      </c>
      <c r="D451" s="9" t="s">
        <v>152</v>
      </c>
      <c r="E451" s="12" t="s">
        <v>8</v>
      </c>
      <c r="F451" s="79" t="s">
        <v>12</v>
      </c>
      <c r="G451" s="9" t="s">
        <v>320</v>
      </c>
      <c r="H451" s="12" t="s">
        <v>5</v>
      </c>
      <c r="I451" s="13">
        <v>1129.78</v>
      </c>
      <c r="J451" s="87" t="s">
        <v>203</v>
      </c>
    </row>
    <row r="452" spans="1:10" ht="14.45" customHeight="1" x14ac:dyDescent="0.2">
      <c r="A452" s="11" t="s">
        <v>203</v>
      </c>
      <c r="B452" s="11" t="s">
        <v>59</v>
      </c>
      <c r="C452" s="9" t="s">
        <v>51</v>
      </c>
      <c r="D452" s="9" t="s">
        <v>152</v>
      </c>
      <c r="E452" s="12" t="s">
        <v>8</v>
      </c>
      <c r="F452" s="79" t="s">
        <v>12</v>
      </c>
      <c r="G452" s="9" t="s">
        <v>321</v>
      </c>
      <c r="H452" s="12" t="s">
        <v>5</v>
      </c>
      <c r="I452" s="13">
        <v>656.52</v>
      </c>
      <c r="J452" s="87" t="s">
        <v>203</v>
      </c>
    </row>
    <row r="453" spans="1:10" ht="14.45" customHeight="1" x14ac:dyDescent="0.2">
      <c r="A453" s="11" t="s">
        <v>203</v>
      </c>
      <c r="B453" s="11" t="s">
        <v>59</v>
      </c>
      <c r="C453" s="9" t="s">
        <v>51</v>
      </c>
      <c r="D453" s="9" t="s">
        <v>152</v>
      </c>
      <c r="E453" s="12" t="s">
        <v>8</v>
      </c>
      <c r="F453" s="79" t="s">
        <v>95</v>
      </c>
      <c r="G453" s="9" t="s">
        <v>322</v>
      </c>
      <c r="H453" s="12" t="s">
        <v>5</v>
      </c>
      <c r="I453" s="13">
        <v>1181.94</v>
      </c>
      <c r="J453" s="87" t="s">
        <v>203</v>
      </c>
    </row>
    <row r="454" spans="1:10" ht="14.45" customHeight="1" x14ac:dyDescent="0.2">
      <c r="A454" s="11" t="s">
        <v>203</v>
      </c>
      <c r="B454" s="11" t="s">
        <v>59</v>
      </c>
      <c r="C454" s="9" t="s">
        <v>51</v>
      </c>
      <c r="D454" s="9" t="s">
        <v>152</v>
      </c>
      <c r="E454" s="12" t="s">
        <v>20</v>
      </c>
      <c r="F454" s="79" t="s">
        <v>84</v>
      </c>
      <c r="G454" s="9" t="s">
        <v>323</v>
      </c>
      <c r="H454" s="12" t="s">
        <v>5</v>
      </c>
      <c r="I454" s="13">
        <v>2648.11</v>
      </c>
      <c r="J454" s="87" t="s">
        <v>203</v>
      </c>
    </row>
    <row r="455" spans="1:10" ht="14.45" customHeight="1" x14ac:dyDescent="0.2">
      <c r="A455" s="11" t="s">
        <v>203</v>
      </c>
      <c r="B455" s="11" t="s">
        <v>59</v>
      </c>
      <c r="C455" s="9" t="s">
        <v>51</v>
      </c>
      <c r="D455" s="9" t="s">
        <v>152</v>
      </c>
      <c r="E455" s="12" t="s">
        <v>8</v>
      </c>
      <c r="F455" s="79" t="s">
        <v>23</v>
      </c>
      <c r="G455" s="9" t="s">
        <v>306</v>
      </c>
      <c r="H455" s="12" t="s">
        <v>5</v>
      </c>
      <c r="I455" s="13">
        <v>1757.25</v>
      </c>
      <c r="J455" s="87" t="s">
        <v>203</v>
      </c>
    </row>
    <row r="456" spans="1:10" ht="14.45" customHeight="1" x14ac:dyDescent="0.2">
      <c r="A456" s="11" t="s">
        <v>203</v>
      </c>
      <c r="B456" s="11" t="s">
        <v>59</v>
      </c>
      <c r="C456" s="9" t="s">
        <v>51</v>
      </c>
      <c r="D456" s="9" t="s">
        <v>152</v>
      </c>
      <c r="E456" s="12" t="s">
        <v>8</v>
      </c>
      <c r="F456" s="79" t="s">
        <v>75</v>
      </c>
      <c r="G456" s="9" t="s">
        <v>324</v>
      </c>
      <c r="H456" s="12" t="s">
        <v>5</v>
      </c>
      <c r="I456" s="13">
        <v>255.6</v>
      </c>
      <c r="J456" s="87" t="s">
        <v>203</v>
      </c>
    </row>
    <row r="457" spans="1:10" ht="14.45" customHeight="1" x14ac:dyDescent="0.2">
      <c r="A457" s="11" t="s">
        <v>203</v>
      </c>
      <c r="B457" s="11" t="s">
        <v>59</v>
      </c>
      <c r="C457" s="9" t="s">
        <v>51</v>
      </c>
      <c r="D457" s="9" t="s">
        <v>152</v>
      </c>
      <c r="E457" s="12" t="s">
        <v>8</v>
      </c>
      <c r="F457" s="79" t="s">
        <v>75</v>
      </c>
      <c r="G457" s="9" t="s">
        <v>324</v>
      </c>
      <c r="H457" s="12" t="s">
        <v>5</v>
      </c>
      <c r="I457" s="13">
        <v>368.81</v>
      </c>
      <c r="J457" s="87" t="s">
        <v>203</v>
      </c>
    </row>
    <row r="458" spans="1:10" ht="14.45" customHeight="1" x14ac:dyDescent="0.2">
      <c r="A458" s="11" t="s">
        <v>203</v>
      </c>
      <c r="B458" s="11" t="s">
        <v>76</v>
      </c>
      <c r="C458" s="9" t="s">
        <v>51</v>
      </c>
      <c r="D458" s="9" t="s">
        <v>317</v>
      </c>
      <c r="E458" s="12" t="s">
        <v>8</v>
      </c>
      <c r="F458" s="79" t="s">
        <v>12</v>
      </c>
      <c r="G458" s="9" t="s">
        <v>320</v>
      </c>
      <c r="H458" s="12" t="s">
        <v>5</v>
      </c>
      <c r="I458" s="13">
        <v>9335.1200000000008</v>
      </c>
      <c r="J458" s="87" t="s">
        <v>203</v>
      </c>
    </row>
    <row r="459" spans="1:10" ht="14.45" customHeight="1" x14ac:dyDescent="0.2">
      <c r="A459" s="11" t="s">
        <v>203</v>
      </c>
      <c r="B459" s="11" t="s">
        <v>76</v>
      </c>
      <c r="C459" s="9" t="s">
        <v>51</v>
      </c>
      <c r="D459" s="9" t="s">
        <v>317</v>
      </c>
      <c r="E459" s="12" t="s">
        <v>8</v>
      </c>
      <c r="F459" s="79" t="s">
        <v>12</v>
      </c>
      <c r="G459" s="9" t="s">
        <v>321</v>
      </c>
      <c r="H459" s="12" t="s">
        <v>5</v>
      </c>
      <c r="I459" s="13">
        <v>3685.44</v>
      </c>
      <c r="J459" s="87" t="s">
        <v>203</v>
      </c>
    </row>
    <row r="460" spans="1:10" ht="14.45" customHeight="1" x14ac:dyDescent="0.2">
      <c r="A460" s="11" t="s">
        <v>203</v>
      </c>
      <c r="B460" s="11" t="s">
        <v>76</v>
      </c>
      <c r="C460" s="9" t="s">
        <v>51</v>
      </c>
      <c r="D460" s="9" t="s">
        <v>317</v>
      </c>
      <c r="E460" s="12" t="s">
        <v>8</v>
      </c>
      <c r="F460" s="79" t="s">
        <v>95</v>
      </c>
      <c r="G460" s="9" t="s">
        <v>322</v>
      </c>
      <c r="H460" s="12" t="s">
        <v>5</v>
      </c>
      <c r="I460" s="13">
        <v>21889.24</v>
      </c>
      <c r="J460" s="87" t="s">
        <v>203</v>
      </c>
    </row>
    <row r="461" spans="1:10" ht="14.45" customHeight="1" x14ac:dyDescent="0.2">
      <c r="A461" s="11" t="s">
        <v>203</v>
      </c>
      <c r="B461" s="11" t="s">
        <v>76</v>
      </c>
      <c r="C461" s="9" t="s">
        <v>51</v>
      </c>
      <c r="D461" s="9" t="s">
        <v>317</v>
      </c>
      <c r="E461" s="12" t="s">
        <v>20</v>
      </c>
      <c r="F461" s="79" t="s">
        <v>84</v>
      </c>
      <c r="G461" s="9" t="s">
        <v>323</v>
      </c>
      <c r="H461" s="12" t="s">
        <v>5</v>
      </c>
      <c r="I461" s="13">
        <v>35237.25</v>
      </c>
      <c r="J461" s="87" t="s">
        <v>203</v>
      </c>
    </row>
    <row r="462" spans="1:10" ht="14.45" customHeight="1" x14ac:dyDescent="0.2">
      <c r="A462" s="11" t="s">
        <v>203</v>
      </c>
      <c r="B462" s="11" t="s">
        <v>76</v>
      </c>
      <c r="C462" s="9" t="s">
        <v>51</v>
      </c>
      <c r="D462" s="9" t="s">
        <v>317</v>
      </c>
      <c r="E462" s="12" t="s">
        <v>8</v>
      </c>
      <c r="F462" s="79" t="s">
        <v>23</v>
      </c>
      <c r="G462" s="9" t="s">
        <v>306</v>
      </c>
      <c r="H462" s="12" t="s">
        <v>5</v>
      </c>
      <c r="I462" s="13">
        <v>23383</v>
      </c>
      <c r="J462" s="87" t="s">
        <v>203</v>
      </c>
    </row>
    <row r="463" spans="1:10" ht="14.45" customHeight="1" x14ac:dyDescent="0.2">
      <c r="A463" s="11" t="s">
        <v>203</v>
      </c>
      <c r="B463" s="11" t="s">
        <v>76</v>
      </c>
      <c r="C463" s="9" t="s">
        <v>51</v>
      </c>
      <c r="D463" s="9" t="s">
        <v>317</v>
      </c>
      <c r="E463" s="12" t="s">
        <v>8</v>
      </c>
      <c r="F463" s="79" t="s">
        <v>75</v>
      </c>
      <c r="G463" s="9" t="s">
        <v>324</v>
      </c>
      <c r="H463" s="12" t="s">
        <v>5</v>
      </c>
      <c r="I463" s="13">
        <v>13960</v>
      </c>
      <c r="J463" s="87" t="s">
        <v>203</v>
      </c>
    </row>
    <row r="464" spans="1:10" ht="14.45" customHeight="1" x14ac:dyDescent="0.2">
      <c r="A464" s="11" t="s">
        <v>203</v>
      </c>
      <c r="B464" s="11" t="s">
        <v>76</v>
      </c>
      <c r="C464" s="9" t="s">
        <v>51</v>
      </c>
      <c r="D464" s="9" t="s">
        <v>317</v>
      </c>
      <c r="E464" s="12" t="s">
        <v>8</v>
      </c>
      <c r="F464" s="79" t="s">
        <v>75</v>
      </c>
      <c r="G464" s="9" t="s">
        <v>324</v>
      </c>
      <c r="H464" s="12" t="s">
        <v>5</v>
      </c>
      <c r="I464" s="13">
        <v>10278.459999999999</v>
      </c>
      <c r="J464" s="87" t="s">
        <v>203</v>
      </c>
    </row>
    <row r="465" spans="1:10" ht="14.45" customHeight="1" x14ac:dyDescent="0.2">
      <c r="A465" s="11" t="s">
        <v>203</v>
      </c>
      <c r="B465" s="11" t="s">
        <v>59</v>
      </c>
      <c r="C465" s="9" t="s">
        <v>51</v>
      </c>
      <c r="D465" s="9" t="s">
        <v>317</v>
      </c>
      <c r="E465" s="12" t="s">
        <v>8</v>
      </c>
      <c r="F465" s="79" t="s">
        <v>12</v>
      </c>
      <c r="G465" s="9" t="s">
        <v>320</v>
      </c>
      <c r="H465" s="12" t="s">
        <v>5</v>
      </c>
      <c r="I465" s="13">
        <v>4065.62</v>
      </c>
      <c r="J465" s="87" t="s">
        <v>203</v>
      </c>
    </row>
    <row r="466" spans="1:10" ht="14.45" customHeight="1" x14ac:dyDescent="0.2">
      <c r="A466" s="11" t="s">
        <v>203</v>
      </c>
      <c r="B466" s="11" t="s">
        <v>59</v>
      </c>
      <c r="C466" s="9" t="s">
        <v>51</v>
      </c>
      <c r="D466" s="9" t="s">
        <v>317</v>
      </c>
      <c r="E466" s="12" t="s">
        <v>8</v>
      </c>
      <c r="F466" s="79" t="s">
        <v>12</v>
      </c>
      <c r="G466" s="9" t="s">
        <v>321</v>
      </c>
      <c r="H466" s="12" t="s">
        <v>5</v>
      </c>
      <c r="I466" s="13">
        <v>2362.5500000000002</v>
      </c>
      <c r="J466" s="87" t="s">
        <v>203</v>
      </c>
    </row>
    <row r="467" spans="1:10" ht="14.45" customHeight="1" x14ac:dyDescent="0.2">
      <c r="A467" s="11" t="s">
        <v>203</v>
      </c>
      <c r="B467" s="11" t="s">
        <v>59</v>
      </c>
      <c r="C467" s="9" t="s">
        <v>51</v>
      </c>
      <c r="D467" s="9" t="s">
        <v>317</v>
      </c>
      <c r="E467" s="12" t="s">
        <v>8</v>
      </c>
      <c r="F467" s="79" t="s">
        <v>95</v>
      </c>
      <c r="G467" s="9" t="s">
        <v>322</v>
      </c>
      <c r="H467" s="12" t="s">
        <v>5</v>
      </c>
      <c r="I467" s="13">
        <v>4253.3</v>
      </c>
      <c r="J467" s="87" t="s">
        <v>203</v>
      </c>
    </row>
    <row r="468" spans="1:10" ht="14.45" customHeight="1" x14ac:dyDescent="0.2">
      <c r="A468" s="11" t="s">
        <v>203</v>
      </c>
      <c r="B468" s="11" t="s">
        <v>59</v>
      </c>
      <c r="C468" s="9" t="s">
        <v>51</v>
      </c>
      <c r="D468" s="9" t="s">
        <v>317</v>
      </c>
      <c r="E468" s="12" t="s">
        <v>20</v>
      </c>
      <c r="F468" s="79" t="s">
        <v>84</v>
      </c>
      <c r="G468" s="9" t="s">
        <v>323</v>
      </c>
      <c r="H468" s="12" t="s">
        <v>5</v>
      </c>
      <c r="I468" s="13">
        <v>9529.4500000000007</v>
      </c>
      <c r="J468" s="87" t="s">
        <v>203</v>
      </c>
    </row>
    <row r="469" spans="1:10" ht="14.45" customHeight="1" x14ac:dyDescent="0.2">
      <c r="A469" s="11" t="s">
        <v>203</v>
      </c>
      <c r="B469" s="11" t="s">
        <v>59</v>
      </c>
      <c r="C469" s="9" t="s">
        <v>51</v>
      </c>
      <c r="D469" s="9" t="s">
        <v>317</v>
      </c>
      <c r="E469" s="12" t="s">
        <v>8</v>
      </c>
      <c r="F469" s="79" t="s">
        <v>23</v>
      </c>
      <c r="G469" s="9" t="s">
        <v>306</v>
      </c>
      <c r="H469" s="12" t="s">
        <v>5</v>
      </c>
      <c r="I469" s="13">
        <v>6323.63</v>
      </c>
      <c r="J469" s="87" t="s">
        <v>203</v>
      </c>
    </row>
    <row r="470" spans="1:10" ht="14.45" customHeight="1" x14ac:dyDescent="0.2">
      <c r="A470" s="11" t="s">
        <v>203</v>
      </c>
      <c r="B470" s="11" t="s">
        <v>59</v>
      </c>
      <c r="C470" s="9" t="s">
        <v>51</v>
      </c>
      <c r="D470" s="9" t="s">
        <v>317</v>
      </c>
      <c r="E470" s="12" t="s">
        <v>8</v>
      </c>
      <c r="F470" s="79" t="s">
        <v>75</v>
      </c>
      <c r="G470" s="9" t="s">
        <v>324</v>
      </c>
      <c r="H470" s="12" t="s">
        <v>5</v>
      </c>
      <c r="I470" s="13">
        <v>919.8</v>
      </c>
      <c r="J470" s="87" t="s">
        <v>203</v>
      </c>
    </row>
    <row r="471" spans="1:10" ht="14.45" customHeight="1" x14ac:dyDescent="0.2">
      <c r="A471" s="11" t="s">
        <v>203</v>
      </c>
      <c r="B471" s="11" t="s">
        <v>59</v>
      </c>
      <c r="C471" s="9" t="s">
        <v>51</v>
      </c>
      <c r="D471" s="9" t="s">
        <v>317</v>
      </c>
      <c r="E471" s="12" t="s">
        <v>8</v>
      </c>
      <c r="F471" s="79" t="s">
        <v>75</v>
      </c>
      <c r="G471" s="9" t="s">
        <v>324</v>
      </c>
      <c r="H471" s="12" t="s">
        <v>5</v>
      </c>
      <c r="I471" s="13">
        <v>1327.19</v>
      </c>
      <c r="J471" s="87" t="s">
        <v>203</v>
      </c>
    </row>
    <row r="472" spans="1:10" ht="14.45" customHeight="1" x14ac:dyDescent="0.2">
      <c r="A472" s="11" t="s">
        <v>203</v>
      </c>
      <c r="B472" s="11" t="s">
        <v>76</v>
      </c>
      <c r="C472" s="9" t="s">
        <v>51</v>
      </c>
      <c r="D472" s="9" t="s">
        <v>155</v>
      </c>
      <c r="E472" s="12" t="s">
        <v>8</v>
      </c>
      <c r="F472" s="79" t="s">
        <v>12</v>
      </c>
      <c r="G472" s="9" t="s">
        <v>320</v>
      </c>
      <c r="H472" s="12" t="s">
        <v>5</v>
      </c>
      <c r="I472" s="13">
        <v>1084.98</v>
      </c>
      <c r="J472" s="87" t="s">
        <v>203</v>
      </c>
    </row>
    <row r="473" spans="1:10" ht="14.45" customHeight="1" x14ac:dyDescent="0.2">
      <c r="A473" s="11" t="s">
        <v>203</v>
      </c>
      <c r="B473" s="11" t="s">
        <v>76</v>
      </c>
      <c r="C473" s="9" t="s">
        <v>51</v>
      </c>
      <c r="D473" s="9" t="s">
        <v>155</v>
      </c>
      <c r="E473" s="12" t="s">
        <v>8</v>
      </c>
      <c r="F473" s="79" t="s">
        <v>12</v>
      </c>
      <c r="G473" s="9" t="s">
        <v>321</v>
      </c>
      <c r="H473" s="12" t="s">
        <v>5</v>
      </c>
      <c r="I473" s="13">
        <v>428.34</v>
      </c>
      <c r="J473" s="87" t="s">
        <v>203</v>
      </c>
    </row>
    <row r="474" spans="1:10" ht="14.45" customHeight="1" x14ac:dyDescent="0.2">
      <c r="A474" s="11" t="s">
        <v>203</v>
      </c>
      <c r="B474" s="11" t="s">
        <v>76</v>
      </c>
      <c r="C474" s="9" t="s">
        <v>51</v>
      </c>
      <c r="D474" s="9" t="s">
        <v>155</v>
      </c>
      <c r="E474" s="12" t="s">
        <v>8</v>
      </c>
      <c r="F474" s="79" t="s">
        <v>95</v>
      </c>
      <c r="G474" s="9" t="s">
        <v>322</v>
      </c>
      <c r="H474" s="12" t="s">
        <v>5</v>
      </c>
      <c r="I474" s="13">
        <v>2544.0700000000002</v>
      </c>
      <c r="J474" s="87" t="s">
        <v>203</v>
      </c>
    </row>
    <row r="475" spans="1:10" ht="14.45" customHeight="1" x14ac:dyDescent="0.2">
      <c r="A475" s="11" t="s">
        <v>203</v>
      </c>
      <c r="B475" s="11" t="s">
        <v>76</v>
      </c>
      <c r="C475" s="9" t="s">
        <v>51</v>
      </c>
      <c r="D475" s="9" t="s">
        <v>155</v>
      </c>
      <c r="E475" s="12" t="s">
        <v>20</v>
      </c>
      <c r="F475" s="79" t="s">
        <v>84</v>
      </c>
      <c r="G475" s="9" t="s">
        <v>323</v>
      </c>
      <c r="H475" s="12" t="s">
        <v>5</v>
      </c>
      <c r="I475" s="13">
        <v>4095.45</v>
      </c>
      <c r="J475" s="87" t="s">
        <v>203</v>
      </c>
    </row>
    <row r="476" spans="1:10" ht="14.45" customHeight="1" x14ac:dyDescent="0.2">
      <c r="A476" s="11" t="s">
        <v>203</v>
      </c>
      <c r="B476" s="11" t="s">
        <v>76</v>
      </c>
      <c r="C476" s="9" t="s">
        <v>51</v>
      </c>
      <c r="D476" s="9" t="s">
        <v>155</v>
      </c>
      <c r="E476" s="12" t="s">
        <v>8</v>
      </c>
      <c r="F476" s="79" t="s">
        <v>23</v>
      </c>
      <c r="G476" s="9" t="s">
        <v>306</v>
      </c>
      <c r="H476" s="12" t="s">
        <v>5</v>
      </c>
      <c r="I476" s="13">
        <v>2717.69</v>
      </c>
      <c r="J476" s="87" t="s">
        <v>203</v>
      </c>
    </row>
    <row r="477" spans="1:10" ht="14.45" customHeight="1" x14ac:dyDescent="0.2">
      <c r="A477" s="11" t="s">
        <v>203</v>
      </c>
      <c r="B477" s="11" t="s">
        <v>76</v>
      </c>
      <c r="C477" s="9" t="s">
        <v>51</v>
      </c>
      <c r="D477" s="9" t="s">
        <v>155</v>
      </c>
      <c r="E477" s="12" t="s">
        <v>8</v>
      </c>
      <c r="F477" s="79" t="s">
        <v>75</v>
      </c>
      <c r="G477" s="9" t="s">
        <v>324</v>
      </c>
      <c r="H477" s="12" t="s">
        <v>5</v>
      </c>
      <c r="I477" s="13">
        <v>1622.5</v>
      </c>
      <c r="J477" s="87" t="s">
        <v>203</v>
      </c>
    </row>
    <row r="478" spans="1:10" ht="14.45" customHeight="1" x14ac:dyDescent="0.2">
      <c r="A478" s="11" t="s">
        <v>203</v>
      </c>
      <c r="B478" s="11" t="s">
        <v>76</v>
      </c>
      <c r="C478" s="9" t="s">
        <v>51</v>
      </c>
      <c r="D478" s="9" t="s">
        <v>155</v>
      </c>
      <c r="E478" s="12" t="s">
        <v>8</v>
      </c>
      <c r="F478" s="79" t="s">
        <v>75</v>
      </c>
      <c r="G478" s="9" t="s">
        <v>324</v>
      </c>
      <c r="H478" s="12" t="s">
        <v>5</v>
      </c>
      <c r="I478" s="13">
        <v>1194.6099999999999</v>
      </c>
      <c r="J478" s="87" t="s">
        <v>203</v>
      </c>
    </row>
    <row r="479" spans="1:10" ht="14.45" customHeight="1" x14ac:dyDescent="0.2">
      <c r="A479" s="11" t="s">
        <v>203</v>
      </c>
      <c r="B479" s="11" t="s">
        <v>59</v>
      </c>
      <c r="C479" s="9" t="s">
        <v>51</v>
      </c>
      <c r="D479" s="9" t="s">
        <v>155</v>
      </c>
      <c r="E479" s="12" t="s">
        <v>8</v>
      </c>
      <c r="F479" s="79" t="s">
        <v>12</v>
      </c>
      <c r="G479" s="9" t="s">
        <v>320</v>
      </c>
      <c r="H479" s="12" t="s">
        <v>5</v>
      </c>
      <c r="I479" s="13">
        <v>949.44</v>
      </c>
      <c r="J479" s="87" t="s">
        <v>203</v>
      </c>
    </row>
    <row r="480" spans="1:10" ht="14.45" customHeight="1" x14ac:dyDescent="0.2">
      <c r="A480" s="11" t="s">
        <v>203</v>
      </c>
      <c r="B480" s="11" t="s">
        <v>59</v>
      </c>
      <c r="C480" s="9" t="s">
        <v>51</v>
      </c>
      <c r="D480" s="9" t="s">
        <v>155</v>
      </c>
      <c r="E480" s="12" t="s">
        <v>8</v>
      </c>
      <c r="F480" s="79" t="s">
        <v>12</v>
      </c>
      <c r="G480" s="9" t="s">
        <v>321</v>
      </c>
      <c r="H480" s="12" t="s">
        <v>5</v>
      </c>
      <c r="I480" s="13">
        <v>551.72</v>
      </c>
      <c r="J480" s="87" t="s">
        <v>203</v>
      </c>
    </row>
    <row r="481" spans="1:10" ht="14.45" customHeight="1" x14ac:dyDescent="0.2">
      <c r="A481" s="11" t="s">
        <v>203</v>
      </c>
      <c r="B481" s="11" t="s">
        <v>59</v>
      </c>
      <c r="C481" s="9" t="s">
        <v>51</v>
      </c>
      <c r="D481" s="9" t="s">
        <v>155</v>
      </c>
      <c r="E481" s="12" t="s">
        <v>8</v>
      </c>
      <c r="F481" s="79" t="s">
        <v>95</v>
      </c>
      <c r="G481" s="9" t="s">
        <v>322</v>
      </c>
      <c r="H481" s="12" t="s">
        <v>5</v>
      </c>
      <c r="I481" s="13">
        <v>993.27</v>
      </c>
      <c r="J481" s="87" t="s">
        <v>203</v>
      </c>
    </row>
    <row r="482" spans="1:10" ht="14.45" customHeight="1" x14ac:dyDescent="0.2">
      <c r="A482" s="11" t="s">
        <v>203</v>
      </c>
      <c r="B482" s="11" t="s">
        <v>59</v>
      </c>
      <c r="C482" s="9" t="s">
        <v>51</v>
      </c>
      <c r="D482" s="9" t="s">
        <v>155</v>
      </c>
      <c r="E482" s="12" t="s">
        <v>20</v>
      </c>
      <c r="F482" s="79" t="s">
        <v>84</v>
      </c>
      <c r="G482" s="9" t="s">
        <v>323</v>
      </c>
      <c r="H482" s="12" t="s">
        <v>5</v>
      </c>
      <c r="I482" s="13">
        <v>2225.4</v>
      </c>
      <c r="J482" s="87" t="s">
        <v>203</v>
      </c>
    </row>
    <row r="483" spans="1:10" ht="14.45" customHeight="1" x14ac:dyDescent="0.2">
      <c r="A483" s="11" t="s">
        <v>203</v>
      </c>
      <c r="B483" s="11" t="s">
        <v>59</v>
      </c>
      <c r="C483" s="9" t="s">
        <v>51</v>
      </c>
      <c r="D483" s="9" t="s">
        <v>155</v>
      </c>
      <c r="E483" s="12" t="s">
        <v>8</v>
      </c>
      <c r="F483" s="79" t="s">
        <v>23</v>
      </c>
      <c r="G483" s="9" t="s">
        <v>306</v>
      </c>
      <c r="H483" s="12" t="s">
        <v>5</v>
      </c>
      <c r="I483" s="13">
        <v>1476.75</v>
      </c>
      <c r="J483" s="87" t="s">
        <v>203</v>
      </c>
    </row>
    <row r="484" spans="1:10" ht="14.45" customHeight="1" x14ac:dyDescent="0.2">
      <c r="A484" s="11" t="s">
        <v>203</v>
      </c>
      <c r="B484" s="11" t="s">
        <v>59</v>
      </c>
      <c r="C484" s="9" t="s">
        <v>51</v>
      </c>
      <c r="D484" s="9" t="s">
        <v>155</v>
      </c>
      <c r="E484" s="12" t="s">
        <v>8</v>
      </c>
      <c r="F484" s="79" t="s">
        <v>75</v>
      </c>
      <c r="G484" s="9" t="s">
        <v>324</v>
      </c>
      <c r="H484" s="12" t="s">
        <v>5</v>
      </c>
      <c r="I484" s="13">
        <v>214.8</v>
      </c>
      <c r="J484" s="87" t="s">
        <v>203</v>
      </c>
    </row>
    <row r="485" spans="1:10" ht="14.45" customHeight="1" x14ac:dyDescent="0.2">
      <c r="A485" s="11" t="s">
        <v>203</v>
      </c>
      <c r="B485" s="11" t="s">
        <v>59</v>
      </c>
      <c r="C485" s="9" t="s">
        <v>51</v>
      </c>
      <c r="D485" s="9" t="s">
        <v>155</v>
      </c>
      <c r="E485" s="12" t="s">
        <v>8</v>
      </c>
      <c r="F485" s="79" t="s">
        <v>75</v>
      </c>
      <c r="G485" s="9" t="s">
        <v>324</v>
      </c>
      <c r="H485" s="12" t="s">
        <v>5</v>
      </c>
      <c r="I485" s="13">
        <v>309.94</v>
      </c>
      <c r="J485" s="87" t="s">
        <v>203</v>
      </c>
    </row>
    <row r="486" spans="1:10" ht="14.45" customHeight="1" x14ac:dyDescent="0.2">
      <c r="A486" s="11" t="s">
        <v>203</v>
      </c>
      <c r="B486" s="11" t="s">
        <v>76</v>
      </c>
      <c r="C486" s="9" t="s">
        <v>51</v>
      </c>
      <c r="D486" s="9" t="s">
        <v>146</v>
      </c>
      <c r="E486" s="12" t="s">
        <v>18</v>
      </c>
      <c r="F486" s="79" t="s">
        <v>327</v>
      </c>
      <c r="G486" s="9" t="s">
        <v>328</v>
      </c>
      <c r="H486" s="12" t="s">
        <v>18</v>
      </c>
      <c r="I486" s="13">
        <v>221928.32000000001</v>
      </c>
      <c r="J486" s="87" t="s">
        <v>203</v>
      </c>
    </row>
    <row r="487" spans="1:10" ht="14.45" customHeight="1" x14ac:dyDescent="0.2">
      <c r="A487" s="11" t="s">
        <v>203</v>
      </c>
      <c r="B487" s="11" t="s">
        <v>76</v>
      </c>
      <c r="C487" s="9" t="s">
        <v>51</v>
      </c>
      <c r="D487" s="9" t="s">
        <v>148</v>
      </c>
      <c r="E487" s="12" t="s">
        <v>18</v>
      </c>
      <c r="F487" s="79" t="s">
        <v>327</v>
      </c>
      <c r="G487" s="9" t="s">
        <v>328</v>
      </c>
      <c r="H487" s="12" t="s">
        <v>18</v>
      </c>
      <c r="I487" s="13">
        <v>276897.28000000003</v>
      </c>
      <c r="J487" s="87" t="s">
        <v>203</v>
      </c>
    </row>
    <row r="488" spans="1:10" ht="14.45" customHeight="1" x14ac:dyDescent="0.2">
      <c r="A488" s="11" t="s">
        <v>203</v>
      </c>
      <c r="B488" s="11" t="s">
        <v>59</v>
      </c>
      <c r="C488" s="9" t="s">
        <v>51</v>
      </c>
      <c r="D488" s="9" t="s">
        <v>146</v>
      </c>
      <c r="E488" s="12" t="s">
        <v>18</v>
      </c>
      <c r="F488" s="79" t="s">
        <v>327</v>
      </c>
      <c r="G488" s="9" t="s">
        <v>328</v>
      </c>
      <c r="H488" s="12" t="s">
        <v>18</v>
      </c>
      <c r="I488" s="13">
        <v>73976.11</v>
      </c>
      <c r="J488" s="87" t="s">
        <v>203</v>
      </c>
    </row>
    <row r="489" spans="1:10" ht="14.45" customHeight="1" x14ac:dyDescent="0.2">
      <c r="A489" s="11" t="s">
        <v>203</v>
      </c>
      <c r="B489" s="11" t="s">
        <v>59</v>
      </c>
      <c r="C489" s="9" t="s">
        <v>51</v>
      </c>
      <c r="D489" s="9" t="s">
        <v>148</v>
      </c>
      <c r="E489" s="12" t="s">
        <v>18</v>
      </c>
      <c r="F489" s="79" t="s">
        <v>327</v>
      </c>
      <c r="G489" s="9" t="s">
        <v>328</v>
      </c>
      <c r="H489" s="12" t="s">
        <v>18</v>
      </c>
      <c r="I489" s="13">
        <v>92299.09</v>
      </c>
      <c r="J489" s="87" t="s">
        <v>203</v>
      </c>
    </row>
    <row r="494" spans="1:10" x14ac:dyDescent="0.2">
      <c r="C494" s="137"/>
      <c r="D494" s="137"/>
      <c r="E494" s="138"/>
    </row>
    <row r="495" spans="1:10" x14ac:dyDescent="0.2">
      <c r="C495" s="137"/>
      <c r="D495" s="137"/>
      <c r="E495" s="138"/>
    </row>
    <row r="496" spans="1:10" x14ac:dyDescent="0.2">
      <c r="C496" s="137"/>
    </row>
  </sheetData>
  <mergeCells count="2">
    <mergeCell ref="A2:I2"/>
    <mergeCell ref="A1:I1"/>
  </mergeCells>
  <phoneticPr fontId="18" type="noConversion"/>
  <pageMargins left="0" right="0" top="0" bottom="0" header="0" footer="0"/>
  <pageSetup scale="68" fitToHeight="0" orientation="landscape"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ED666DDA-452B-4152-A0D8-F5EDA1B7E47A}">
          <x14:formula1>
            <xm:f>Lists!$F$2:$F$20</xm:f>
          </x14:formula1>
          <xm:sqref>F4:F394</xm:sqref>
        </x14:dataValidation>
        <x14:dataValidation type="list" allowBlank="1" showInputMessage="1" showErrorMessage="1" xr:uid="{2E0C8CF0-C3A0-4D86-9BCF-6AAF8DE041F3}">
          <x14:formula1>
            <xm:f>Lists!$E$2:$E$4</xm:f>
          </x14:formula1>
          <xm:sqref>H4:H394</xm:sqref>
        </x14:dataValidation>
        <x14:dataValidation type="list" allowBlank="1" showInputMessage="1" showErrorMessage="1" xr:uid="{A312DE58-1423-4029-B494-7A96C326051D}">
          <x14:formula1>
            <xm:f>Lists!$A$2:$A$94</xm:f>
          </x14:formula1>
          <xm:sqref>B4:B394</xm:sqref>
        </x14:dataValidation>
        <x14:dataValidation type="list" allowBlank="1" showInputMessage="1" showErrorMessage="1" xr:uid="{0C3D06E6-CC86-420A-AB3B-592FDC783CFD}">
          <x14:formula1>
            <xm:f>Lists!$G$2:$G$10</xm:f>
          </x14:formula1>
          <xm:sqref>A4:A394</xm:sqref>
        </x14:dataValidation>
        <x14:dataValidation type="list" allowBlank="1" showInputMessage="1" showErrorMessage="1" xr:uid="{CEB67402-4C24-448B-8EDE-29E012707B00}">
          <x14:formula1>
            <xm:f>Lists!$B$2:$B$4</xm:f>
          </x14:formula1>
          <xm:sqref>C4:C394</xm:sqref>
        </x14:dataValidation>
        <x14:dataValidation type="list" allowBlank="1" showInputMessage="1" showErrorMessage="1" xr:uid="{A9075561-FDE1-4F08-AD80-A899DBFA936D}">
          <x14:formula1>
            <xm:f>Lists!$D$2:$D$4</xm:f>
          </x14:formula1>
          <xm:sqref>E4:E394</xm:sqref>
        </x14:dataValidation>
        <x14:dataValidation type="list" allowBlank="1" showInputMessage="1" showErrorMessage="1" xr:uid="{2FE03EC1-EBC3-4650-870B-CA51CE688F89}">
          <x14:formula1>
            <xm:f>Lists!$C$2:$C$50</xm:f>
          </x14:formula1>
          <xm:sqref>D4:D394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R25"/>
  <sheetViews>
    <sheetView zoomScaleNormal="100" workbookViewId="0"/>
  </sheetViews>
  <sheetFormatPr defaultRowHeight="15" x14ac:dyDescent="0.25"/>
  <cols>
    <col min="1" max="1" width="22.28515625" bestFit="1" customWidth="1"/>
    <col min="2" max="3" width="14.28515625" bestFit="1" customWidth="1"/>
  </cols>
  <sheetData>
    <row r="3" spans="1:18" ht="20.25" customHeight="1" thickBot="1" x14ac:dyDescent="0.3">
      <c r="A3" s="6" t="s">
        <v>4</v>
      </c>
      <c r="B3" t="s">
        <v>9</v>
      </c>
      <c r="D3" s="2"/>
      <c r="E3" s="2"/>
    </row>
    <row r="4" spans="1:18" ht="18" customHeight="1" x14ac:dyDescent="0.25">
      <c r="A4" s="7" t="s">
        <v>19</v>
      </c>
      <c r="B4" s="4">
        <v>2028997.96</v>
      </c>
      <c r="C4" s="15"/>
      <c r="D4" t="s">
        <v>326</v>
      </c>
      <c r="L4" s="139" t="s">
        <v>262</v>
      </c>
      <c r="M4" s="140"/>
      <c r="N4" s="140"/>
      <c r="O4" s="140"/>
      <c r="P4" s="140"/>
      <c r="Q4" s="140"/>
      <c r="R4" s="141"/>
    </row>
    <row r="5" spans="1:18" ht="16.5" customHeight="1" x14ac:dyDescent="0.25">
      <c r="A5" s="8" t="s">
        <v>20</v>
      </c>
      <c r="B5" s="4">
        <v>202528.81</v>
      </c>
      <c r="C5" s="14"/>
      <c r="L5" s="142"/>
      <c r="M5" s="143"/>
      <c r="N5" s="143"/>
      <c r="O5" s="143"/>
      <c r="P5" s="143"/>
      <c r="Q5" s="143"/>
      <c r="R5" s="144"/>
    </row>
    <row r="6" spans="1:18" ht="16.5" customHeight="1" x14ac:dyDescent="0.25">
      <c r="A6" s="17" t="s">
        <v>76</v>
      </c>
      <c r="B6" s="4">
        <v>147062.02000000002</v>
      </c>
      <c r="C6" s="15"/>
      <c r="L6" s="142"/>
      <c r="M6" s="143"/>
      <c r="N6" s="143"/>
      <c r="O6" s="143"/>
      <c r="P6" s="143"/>
      <c r="Q6" s="143"/>
      <c r="R6" s="144"/>
    </row>
    <row r="7" spans="1:18" ht="16.5" customHeight="1" x14ac:dyDescent="0.25">
      <c r="A7" s="17" t="s">
        <v>59</v>
      </c>
      <c r="B7" s="4">
        <v>55466.789999999994</v>
      </c>
      <c r="C7" s="16"/>
      <c r="L7" s="142"/>
      <c r="M7" s="143"/>
      <c r="N7" s="143"/>
      <c r="O7" s="143"/>
      <c r="P7" s="143"/>
      <c r="Q7" s="143"/>
      <c r="R7" s="144"/>
    </row>
    <row r="8" spans="1:18" ht="16.5" customHeight="1" x14ac:dyDescent="0.25">
      <c r="A8" s="8" t="s">
        <v>8</v>
      </c>
      <c r="B8" s="4">
        <v>310962.20999999996</v>
      </c>
      <c r="C8" s="49"/>
      <c r="D8" s="116"/>
      <c r="E8" s="52"/>
      <c r="F8" s="52"/>
      <c r="G8" s="52"/>
      <c r="H8" s="52"/>
      <c r="I8" s="52"/>
      <c r="J8" s="52"/>
      <c r="K8" s="52"/>
      <c r="L8" s="142"/>
      <c r="M8" s="143"/>
      <c r="N8" s="143"/>
      <c r="O8" s="143"/>
      <c r="P8" s="143"/>
      <c r="Q8" s="143"/>
      <c r="R8" s="144"/>
    </row>
    <row r="9" spans="1:18" ht="16.5" customHeight="1" thickBot="1" x14ac:dyDescent="0.3">
      <c r="A9" s="17" t="s">
        <v>76</v>
      </c>
      <c r="B9" s="4">
        <v>210226.11999999997</v>
      </c>
      <c r="C9" s="50"/>
      <c r="D9" s="116"/>
      <c r="E9" s="52"/>
      <c r="F9" s="52"/>
      <c r="G9" s="52"/>
      <c r="H9" s="52"/>
      <c r="I9" s="52"/>
      <c r="J9" s="52"/>
      <c r="K9" s="52"/>
      <c r="L9" s="145"/>
      <c r="M9" s="146"/>
      <c r="N9" s="146"/>
      <c r="O9" s="146"/>
      <c r="P9" s="146"/>
      <c r="Q9" s="146"/>
      <c r="R9" s="147"/>
    </row>
    <row r="10" spans="1:18" x14ac:dyDescent="0.25">
      <c r="A10" s="17" t="s">
        <v>59</v>
      </c>
      <c r="B10" s="4">
        <v>100736.09000000001</v>
      </c>
      <c r="C10" s="51"/>
      <c r="D10" s="116"/>
      <c r="E10" s="52"/>
      <c r="F10" s="52"/>
      <c r="G10" s="52"/>
      <c r="H10" s="52"/>
      <c r="I10" s="52"/>
      <c r="J10" s="52"/>
      <c r="K10" s="52"/>
      <c r="L10" s="70"/>
      <c r="M10" s="70"/>
      <c r="N10" s="70"/>
      <c r="O10" s="70"/>
      <c r="P10" s="70"/>
      <c r="Q10" s="70"/>
      <c r="R10" s="70"/>
    </row>
    <row r="11" spans="1:18" ht="16.5" customHeight="1" x14ac:dyDescent="0.25">
      <c r="A11" s="8" t="s">
        <v>18</v>
      </c>
      <c r="B11" s="4">
        <v>1515506.94</v>
      </c>
      <c r="D11" s="117"/>
      <c r="E11" s="1"/>
      <c r="F11" s="1"/>
      <c r="G11" s="1"/>
      <c r="H11" s="1"/>
      <c r="I11" s="1"/>
      <c r="J11" s="1"/>
      <c r="K11" s="1"/>
      <c r="L11" s="70"/>
      <c r="M11" s="70"/>
      <c r="N11" s="70"/>
      <c r="O11" s="70"/>
      <c r="P11" s="70"/>
      <c r="Q11" s="70"/>
      <c r="R11" s="70"/>
    </row>
    <row r="12" spans="1:18" ht="16.5" customHeight="1" x14ac:dyDescent="0.25">
      <c r="A12" s="17" t="s">
        <v>76</v>
      </c>
      <c r="B12" s="4">
        <v>1093722.5499999998</v>
      </c>
      <c r="C12" s="15"/>
      <c r="L12" s="70"/>
      <c r="M12" s="70"/>
      <c r="N12" s="70"/>
      <c r="O12" s="70"/>
      <c r="P12" s="70"/>
      <c r="Q12" s="70"/>
      <c r="R12" s="70"/>
    </row>
    <row r="13" spans="1:18" ht="16.5" customHeight="1" x14ac:dyDescent="0.25">
      <c r="A13" s="17" t="s">
        <v>59</v>
      </c>
      <c r="B13" s="4">
        <v>421784.39000000019</v>
      </c>
      <c r="C13" s="16"/>
      <c r="L13" s="70"/>
      <c r="M13" s="70"/>
      <c r="N13" s="70"/>
      <c r="O13" s="70"/>
      <c r="P13" s="70"/>
      <c r="Q13" s="70"/>
      <c r="R13" s="70"/>
    </row>
    <row r="14" spans="1:18" ht="16.5" customHeight="1" x14ac:dyDescent="0.25">
      <c r="A14" s="7" t="s">
        <v>5</v>
      </c>
      <c r="B14" s="4">
        <v>304776.76</v>
      </c>
      <c r="C14" s="15"/>
      <c r="D14" t="s">
        <v>354</v>
      </c>
      <c r="E14" s="1"/>
      <c r="L14" s="70"/>
      <c r="M14" s="70"/>
      <c r="N14" s="70"/>
      <c r="O14" s="70"/>
      <c r="P14" s="70"/>
      <c r="Q14" s="70"/>
      <c r="R14" s="70"/>
    </row>
    <row r="15" spans="1:18" ht="16.5" customHeight="1" x14ac:dyDescent="0.25">
      <c r="A15" s="8" t="s">
        <v>20</v>
      </c>
      <c r="B15" s="4">
        <v>94185.01</v>
      </c>
      <c r="L15" s="70"/>
      <c r="M15" s="70"/>
      <c r="N15" s="70"/>
      <c r="O15" s="70"/>
      <c r="P15" s="70"/>
      <c r="Q15" s="70"/>
      <c r="R15" s="70"/>
    </row>
    <row r="16" spans="1:18" ht="16.5" customHeight="1" x14ac:dyDescent="0.25">
      <c r="A16" s="17" t="s">
        <v>76</v>
      </c>
      <c r="B16" s="4">
        <v>63103.959999999992</v>
      </c>
      <c r="L16" s="70"/>
      <c r="M16" s="70"/>
      <c r="N16" s="70"/>
      <c r="O16" s="70"/>
      <c r="P16" s="70"/>
      <c r="Q16" s="70"/>
      <c r="R16" s="70"/>
    </row>
    <row r="17" spans="1:18" ht="16.5" customHeight="1" x14ac:dyDescent="0.25">
      <c r="A17" s="17" t="s">
        <v>59</v>
      </c>
      <c r="B17" s="4">
        <v>31081.050000000003</v>
      </c>
      <c r="L17" s="70"/>
      <c r="M17" s="70"/>
      <c r="N17" s="70"/>
      <c r="O17" s="70"/>
      <c r="P17" s="70"/>
      <c r="Q17" s="70"/>
      <c r="R17" s="70"/>
    </row>
    <row r="18" spans="1:18" ht="16.5" customHeight="1" x14ac:dyDescent="0.25">
      <c r="A18" s="8" t="s">
        <v>8</v>
      </c>
      <c r="B18" s="4">
        <v>210591.75</v>
      </c>
      <c r="L18" s="70"/>
      <c r="M18" s="70"/>
      <c r="N18" s="70"/>
      <c r="O18" s="70"/>
      <c r="P18" s="70"/>
      <c r="Q18" s="70"/>
      <c r="R18" s="70"/>
    </row>
    <row r="19" spans="1:18" ht="16.5" customHeight="1" x14ac:dyDescent="0.25">
      <c r="A19" s="17" t="s">
        <v>76</v>
      </c>
      <c r="B19" s="4">
        <v>147799.54</v>
      </c>
      <c r="D19" s="1"/>
      <c r="E19" s="1"/>
    </row>
    <row r="20" spans="1:18" ht="16.5" customHeight="1" x14ac:dyDescent="0.25">
      <c r="A20" s="17" t="s">
        <v>59</v>
      </c>
      <c r="B20" s="4">
        <v>62792.210000000006</v>
      </c>
      <c r="D20" s="1"/>
      <c r="E20" s="1"/>
    </row>
    <row r="21" spans="1:18" x14ac:dyDescent="0.25">
      <c r="A21" s="7" t="s">
        <v>18</v>
      </c>
      <c r="B21" s="4">
        <v>665100.80000000005</v>
      </c>
      <c r="D21" t="s">
        <v>353</v>
      </c>
    </row>
    <row r="22" spans="1:18" x14ac:dyDescent="0.25">
      <c r="A22" s="8" t="s">
        <v>18</v>
      </c>
      <c r="B22" s="4">
        <v>665100.80000000005</v>
      </c>
    </row>
    <row r="23" spans="1:18" x14ac:dyDescent="0.25">
      <c r="A23" s="17" t="s">
        <v>76</v>
      </c>
      <c r="B23" s="4">
        <v>498825.60000000003</v>
      </c>
    </row>
    <row r="24" spans="1:18" x14ac:dyDescent="0.25">
      <c r="A24" s="17" t="s">
        <v>59</v>
      </c>
      <c r="B24" s="4">
        <v>166275.20000000001</v>
      </c>
    </row>
    <row r="25" spans="1:18" x14ac:dyDescent="0.25">
      <c r="A25" s="7" t="s">
        <v>7</v>
      </c>
      <c r="B25" s="4">
        <v>2998875.52</v>
      </c>
    </row>
  </sheetData>
  <mergeCells count="1">
    <mergeCell ref="L4:R9"/>
  </mergeCell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Z32"/>
  <sheetViews>
    <sheetView zoomScaleNormal="100" workbookViewId="0">
      <selection sqref="A1:I1"/>
    </sheetView>
  </sheetViews>
  <sheetFormatPr defaultColWidth="8.85546875" defaultRowHeight="15" x14ac:dyDescent="0.25"/>
  <cols>
    <col min="1" max="1" width="44.42578125" bestFit="1" customWidth="1"/>
    <col min="2" max="2" width="17.85546875" bestFit="1" customWidth="1"/>
    <col min="3" max="3" width="8.42578125" bestFit="1" customWidth="1"/>
    <col min="4" max="4" width="12.42578125" bestFit="1" customWidth="1"/>
    <col min="5" max="5" width="8" customWidth="1"/>
    <col min="6" max="6" width="14.5703125" bestFit="1" customWidth="1"/>
    <col min="7" max="7" width="13.7109375" bestFit="1" customWidth="1"/>
    <col min="8" max="8" width="20.7109375" customWidth="1"/>
    <col min="9" max="9" width="20.42578125" customWidth="1"/>
    <col min="10" max="10" width="8.7109375"/>
    <col min="15" max="24" width="8.7109375"/>
  </cols>
  <sheetData>
    <row r="1" spans="1:26" ht="30" thickBot="1" x14ac:dyDescent="0.3">
      <c r="A1" s="165" t="s">
        <v>220</v>
      </c>
      <c r="B1" s="166"/>
      <c r="C1" s="166"/>
      <c r="D1" s="166"/>
      <c r="E1" s="166"/>
      <c r="F1" s="166"/>
      <c r="G1" s="166"/>
      <c r="H1" s="166"/>
      <c r="I1" s="167"/>
    </row>
    <row r="2" spans="1:26" ht="33.75" customHeight="1" x14ac:dyDescent="0.25">
      <c r="A2" s="168" t="s">
        <v>1</v>
      </c>
      <c r="B2" s="168" t="s">
        <v>13</v>
      </c>
      <c r="C2" s="168" t="s">
        <v>2</v>
      </c>
      <c r="D2" s="168" t="s">
        <v>3</v>
      </c>
      <c r="E2" s="168" t="s">
        <v>215</v>
      </c>
      <c r="F2" s="168" t="s">
        <v>216</v>
      </c>
      <c r="G2" s="170" t="s">
        <v>217</v>
      </c>
      <c r="H2" s="171" t="s">
        <v>218</v>
      </c>
      <c r="I2" s="172"/>
      <c r="V2" s="3"/>
    </row>
    <row r="3" spans="1:26" ht="16.5" customHeight="1" thickBot="1" x14ac:dyDescent="0.3">
      <c r="A3" s="169"/>
      <c r="B3" s="169"/>
      <c r="C3" s="169"/>
      <c r="D3" s="169"/>
      <c r="E3" s="169"/>
      <c r="F3" s="169"/>
      <c r="G3" s="171"/>
      <c r="H3" s="48" t="s">
        <v>8</v>
      </c>
      <c r="I3" s="48" t="s">
        <v>20</v>
      </c>
      <c r="Q3" s="31"/>
      <c r="R3" s="31"/>
      <c r="S3" s="31"/>
      <c r="T3" s="31"/>
      <c r="U3" s="31"/>
      <c r="V3" s="31"/>
      <c r="W3" s="31"/>
      <c r="X3" s="31"/>
      <c r="Y3" s="31"/>
      <c r="Z3" s="31"/>
    </row>
    <row r="4" spans="1:26" ht="15" customHeight="1" x14ac:dyDescent="0.25">
      <c r="A4" s="18" t="s">
        <v>146</v>
      </c>
      <c r="B4" s="18" t="s">
        <v>76</v>
      </c>
      <c r="C4" s="25">
        <v>2</v>
      </c>
      <c r="D4" s="25">
        <f>+C4*37.5</f>
        <v>75</v>
      </c>
      <c r="E4" s="26">
        <f>D4/37.5</f>
        <v>2</v>
      </c>
      <c r="F4" s="27">
        <f>ROUND(IFERROR(E4/SUM(E$4:E$9),0),4)+0.0001</f>
        <v>0.12999999999999998</v>
      </c>
      <c r="G4" s="28">
        <f>IFERROR(SUM(H4:I4),0)</f>
        <v>27417.454999999994</v>
      </c>
      <c r="H4" s="28">
        <f>+F4*GETPIVOTDATA("Cost",'Cost by Allocation Base'!$A$3,"Location","Chattanooga","Cost Category","Infrastructure Costs","Allocation Base","FTE")</f>
        <v>19213.940199999997</v>
      </c>
      <c r="I4" s="28">
        <f>+F4*GETPIVOTDATA("Cost",'Cost by Allocation Base'!$A$3,"Location","Chattanooga","Cost Category","Additional Costs","Allocation Base","FTE")</f>
        <v>8203.5147999999972</v>
      </c>
      <c r="O4" s="139" t="s">
        <v>259</v>
      </c>
      <c r="P4" s="140"/>
      <c r="Q4" s="140"/>
      <c r="R4" s="140"/>
      <c r="S4" s="140"/>
      <c r="T4" s="140"/>
      <c r="U4" s="141"/>
      <c r="V4" s="31"/>
      <c r="W4" s="31"/>
      <c r="X4" s="31"/>
      <c r="Y4" s="31"/>
      <c r="Z4" s="31"/>
    </row>
    <row r="5" spans="1:26" ht="16.5" customHeight="1" x14ac:dyDescent="0.25">
      <c r="A5" s="18" t="s">
        <v>148</v>
      </c>
      <c r="B5" s="18" t="s">
        <v>76</v>
      </c>
      <c r="C5" s="25">
        <v>1</v>
      </c>
      <c r="D5" s="25">
        <f t="shared" ref="D5:D9" si="0">+C5*37.5</f>
        <v>37.5</v>
      </c>
      <c r="E5" s="26">
        <f t="shared" ref="E5:E13" si="1">D5/37.5</f>
        <v>1</v>
      </c>
      <c r="F5" s="27">
        <f t="shared" ref="F5:F9" si="2">ROUND(IFERROR(E5/SUM(E$4:E$9),0),4)</f>
        <v>6.4899999999999999E-2</v>
      </c>
      <c r="G5" s="28">
        <f t="shared" ref="G5:G9" si="3">IFERROR(SUM(H5:I5),0)</f>
        <v>13687.63715</v>
      </c>
      <c r="H5" s="28">
        <f>+F5*GETPIVOTDATA("Cost",'Cost by Allocation Base'!$A$3,"Location","Chattanooga","Cost Category","Infrastructure Costs","Allocation Base","FTE")</f>
        <v>9592.1901460000008</v>
      </c>
      <c r="I5" s="28">
        <f>+F5*GETPIVOTDATA("Cost",'Cost by Allocation Base'!$A$3,"Location","Chattanooga","Cost Category","Additional Costs","Allocation Base","FTE")</f>
        <v>4095.4470039999997</v>
      </c>
      <c r="O5" s="142"/>
      <c r="P5" s="143"/>
      <c r="Q5" s="143"/>
      <c r="R5" s="143"/>
      <c r="S5" s="143"/>
      <c r="T5" s="143"/>
      <c r="U5" s="144"/>
      <c r="V5" s="31"/>
      <c r="W5" s="31"/>
      <c r="X5" s="31"/>
      <c r="Y5" s="31"/>
      <c r="Z5" s="31"/>
    </row>
    <row r="6" spans="1:26" s="19" customFormat="1" ht="16.5" customHeight="1" x14ac:dyDescent="0.25">
      <c r="A6" s="18" t="s">
        <v>317</v>
      </c>
      <c r="B6" s="18" t="s">
        <v>76</v>
      </c>
      <c r="C6" s="23">
        <v>9</v>
      </c>
      <c r="D6" s="25">
        <v>322.5</v>
      </c>
      <c r="E6" s="29">
        <f t="shared" si="1"/>
        <v>8.6</v>
      </c>
      <c r="F6" s="27">
        <f t="shared" si="2"/>
        <v>0.55840000000000001</v>
      </c>
      <c r="G6" s="28">
        <f t="shared" si="3"/>
        <v>117768.51440000001</v>
      </c>
      <c r="H6" s="28">
        <f>+F6*GETPIVOTDATA("Cost",'Cost by Allocation Base'!$A$3,"Location","Chattanooga","Cost Category","Infrastructure Costs","Allocation Base","FTE")</f>
        <v>82531.263136000009</v>
      </c>
      <c r="I6" s="28">
        <f>+F6*GETPIVOTDATA("Cost",'Cost by Allocation Base'!$A$3,"Location","Chattanooga","Cost Category","Additional Costs","Allocation Base","FTE")</f>
        <v>35237.251263999999</v>
      </c>
      <c r="O6" s="142"/>
      <c r="P6" s="143"/>
      <c r="Q6" s="143"/>
      <c r="R6" s="143"/>
      <c r="S6" s="143"/>
      <c r="T6" s="143"/>
      <c r="U6" s="144"/>
      <c r="V6" s="31"/>
      <c r="W6" s="31"/>
      <c r="X6" s="31"/>
      <c r="Y6" s="31"/>
      <c r="Z6" s="31"/>
    </row>
    <row r="7" spans="1:26" ht="16.5" customHeight="1" x14ac:dyDescent="0.25">
      <c r="A7" s="18" t="s">
        <v>62</v>
      </c>
      <c r="B7" s="18" t="s">
        <v>76</v>
      </c>
      <c r="C7" s="23">
        <v>2</v>
      </c>
      <c r="D7" s="25">
        <f t="shared" si="0"/>
        <v>75</v>
      </c>
      <c r="E7" s="29">
        <f t="shared" si="1"/>
        <v>2</v>
      </c>
      <c r="F7" s="27">
        <f t="shared" si="2"/>
        <v>0.12989999999999999</v>
      </c>
      <c r="G7" s="28">
        <f t="shared" si="3"/>
        <v>27396.364649999996</v>
      </c>
      <c r="H7" s="28">
        <f>+F7*GETPIVOTDATA("Cost",'Cost by Allocation Base'!$A$3,"Location","Chattanooga","Cost Category","Infrastructure Costs","Allocation Base","FTE")</f>
        <v>19199.160245999999</v>
      </c>
      <c r="I7" s="28">
        <f>+F7*GETPIVOTDATA("Cost",'Cost by Allocation Base'!$A$3,"Location","Chattanooga","Cost Category","Additional Costs","Allocation Base","FTE")</f>
        <v>8197.2044039999982</v>
      </c>
      <c r="O7" s="142"/>
      <c r="P7" s="143"/>
      <c r="Q7" s="143"/>
      <c r="R7" s="143"/>
      <c r="S7" s="143"/>
      <c r="T7" s="143"/>
      <c r="U7" s="144"/>
      <c r="V7" s="31"/>
      <c r="W7" s="31"/>
      <c r="X7" s="31"/>
      <c r="Y7" s="31"/>
      <c r="Z7" s="31"/>
    </row>
    <row r="8" spans="1:26" ht="16.5" customHeight="1" x14ac:dyDescent="0.25">
      <c r="A8" s="18" t="s">
        <v>64</v>
      </c>
      <c r="B8" s="18" t="s">
        <v>76</v>
      </c>
      <c r="C8" s="25">
        <v>1</v>
      </c>
      <c r="D8" s="25">
        <f>+C8*30</f>
        <v>30</v>
      </c>
      <c r="E8" s="26">
        <f t="shared" si="1"/>
        <v>0.8</v>
      </c>
      <c r="F8" s="27">
        <f t="shared" si="2"/>
        <v>5.1900000000000002E-2</v>
      </c>
      <c r="G8" s="28">
        <f t="shared" si="3"/>
        <v>10945.891650000001</v>
      </c>
      <c r="H8" s="28">
        <f>+F8*GETPIVOTDATA("Cost",'Cost by Allocation Base'!$A$3,"Location","Chattanooga","Cost Category","Infrastructure Costs","Allocation Base","FTE")</f>
        <v>7670.7961260000011</v>
      </c>
      <c r="I8" s="28">
        <f>+F8*GETPIVOTDATA("Cost",'Cost by Allocation Base'!$A$3,"Location","Chattanooga","Cost Category","Additional Costs","Allocation Base","FTE")</f>
        <v>3275.0955239999998</v>
      </c>
      <c r="O8" s="142"/>
      <c r="P8" s="143"/>
      <c r="Q8" s="143"/>
      <c r="R8" s="143"/>
      <c r="S8" s="143"/>
      <c r="T8" s="143"/>
      <c r="U8" s="144"/>
      <c r="X8" s="30"/>
      <c r="Y8" s="30"/>
    </row>
    <row r="9" spans="1:26" ht="16.5" customHeight="1" x14ac:dyDescent="0.25">
      <c r="A9" s="18" t="s">
        <v>155</v>
      </c>
      <c r="B9" s="18" t="s">
        <v>76</v>
      </c>
      <c r="C9" s="25">
        <v>1</v>
      </c>
      <c r="D9" s="25">
        <f t="shared" si="0"/>
        <v>37.5</v>
      </c>
      <c r="E9" s="26">
        <f t="shared" ref="E9" si="4">D9/37.5</f>
        <v>1</v>
      </c>
      <c r="F9" s="27">
        <f t="shared" si="2"/>
        <v>6.4899999999999999E-2</v>
      </c>
      <c r="G9" s="28">
        <f t="shared" si="3"/>
        <v>13687.63715</v>
      </c>
      <c r="H9" s="28">
        <f>+F9*GETPIVOTDATA("Cost",'Cost by Allocation Base'!$A$3,"Location","Chattanooga","Cost Category","Infrastructure Costs","Allocation Base","FTE")</f>
        <v>9592.1901460000008</v>
      </c>
      <c r="I9" s="28">
        <f>+F9*GETPIVOTDATA("Cost",'Cost by Allocation Base'!$A$3,"Location","Chattanooga","Cost Category","Additional Costs","Allocation Base","FTE")</f>
        <v>4095.4470039999997</v>
      </c>
      <c r="O9" s="142"/>
      <c r="P9" s="143"/>
      <c r="Q9" s="143"/>
      <c r="R9" s="143"/>
      <c r="S9" s="143"/>
      <c r="T9" s="143"/>
      <c r="U9" s="144"/>
      <c r="X9" s="30"/>
      <c r="Y9" s="30"/>
    </row>
    <row r="10" spans="1:26" ht="16.5" customHeight="1" x14ac:dyDescent="0.25">
      <c r="A10" s="34" t="s">
        <v>146</v>
      </c>
      <c r="B10" s="34" t="s">
        <v>59</v>
      </c>
      <c r="C10" s="36">
        <v>2</v>
      </c>
      <c r="D10" s="36">
        <f>+C10*37.5</f>
        <v>75</v>
      </c>
      <c r="E10" s="37">
        <f t="shared" si="1"/>
        <v>2</v>
      </c>
      <c r="F10" s="38">
        <f>ROUND(IFERROR(E10/SUM(E$10:E$16),0),4)-0.0001</f>
        <v>0.25540000000000002</v>
      </c>
      <c r="G10" s="39">
        <f>IFERROR(SUM(H10:I10),0)</f>
        <v>23975.230604000004</v>
      </c>
      <c r="H10" s="39">
        <f>+F10*GETPIVOTDATA("Cost",'Cost by Allocation Base'!$A$3,"Location","Athens","Cost Category","Infrastructure Costs","Allocation Base","FTE")</f>
        <v>16037.130434000002</v>
      </c>
      <c r="I10" s="39">
        <f>+F10*GETPIVOTDATA("Cost",'Cost by Allocation Base'!$A$3,"Location","Athens","Cost Category","Additional Costs","Allocation Base","FTE")</f>
        <v>7938.1001700000015</v>
      </c>
      <c r="O10" s="142"/>
      <c r="P10" s="143"/>
      <c r="Q10" s="143"/>
      <c r="R10" s="143"/>
      <c r="S10" s="143"/>
      <c r="T10" s="143"/>
      <c r="U10" s="144"/>
      <c r="X10" s="30"/>
      <c r="Y10" s="30"/>
    </row>
    <row r="11" spans="1:26" ht="16.5" customHeight="1" x14ac:dyDescent="0.25">
      <c r="A11" s="34" t="s">
        <v>148</v>
      </c>
      <c r="B11" s="34" t="s">
        <v>59</v>
      </c>
      <c r="C11" s="36">
        <v>1</v>
      </c>
      <c r="D11" s="36">
        <f>+C11*37.5</f>
        <v>37.5</v>
      </c>
      <c r="E11" s="37">
        <f t="shared" si="1"/>
        <v>1</v>
      </c>
      <c r="F11" s="38">
        <f t="shared" ref="F11:F16" si="5">ROUND(IFERROR(E11/SUM(E$10:E$16),0),4)</f>
        <v>0.1278</v>
      </c>
      <c r="G11" s="39">
        <f t="shared" ref="G11:G16" si="6">IFERROR(SUM(H11:I11),0)</f>
        <v>11997.002628000002</v>
      </c>
      <c r="H11" s="39">
        <f>+F11*GETPIVOTDATA("Cost",'Cost by Allocation Base'!$A$3,"Location","Athens","Cost Category","Infrastructure Costs","Allocation Base","FTE")</f>
        <v>8024.844438000001</v>
      </c>
      <c r="I11" s="39">
        <f>+F11*GETPIVOTDATA("Cost",'Cost by Allocation Base'!$A$3,"Location","Athens","Cost Category","Additional Costs","Allocation Base","FTE")</f>
        <v>3972.1581900000001</v>
      </c>
      <c r="O11" s="142"/>
      <c r="P11" s="143"/>
      <c r="Q11" s="143"/>
      <c r="R11" s="143"/>
      <c r="S11" s="143"/>
      <c r="T11" s="143"/>
      <c r="U11" s="144"/>
      <c r="X11" s="5"/>
      <c r="Y11" s="5"/>
    </row>
    <row r="12" spans="1:26" ht="16.5" customHeight="1" x14ac:dyDescent="0.25">
      <c r="A12" s="34" t="s">
        <v>317</v>
      </c>
      <c r="B12" s="34" t="s">
        <v>59</v>
      </c>
      <c r="C12" s="36">
        <v>3</v>
      </c>
      <c r="D12" s="36">
        <v>90</v>
      </c>
      <c r="E12" s="37">
        <f t="shared" si="1"/>
        <v>2.4</v>
      </c>
      <c r="F12" s="38">
        <f t="shared" si="5"/>
        <v>0.30659999999999998</v>
      </c>
      <c r="G12" s="39">
        <f t="shared" si="6"/>
        <v>28781.541516000005</v>
      </c>
      <c r="H12" s="39">
        <f>+F12*GETPIVOTDATA("Cost",'Cost by Allocation Base'!$A$3,"Location","Athens","Cost Category","Infrastructure Costs","Allocation Base","FTE")</f>
        <v>19252.091586000002</v>
      </c>
      <c r="I12" s="39">
        <f>+F12*GETPIVOTDATA("Cost",'Cost by Allocation Base'!$A$3,"Location","Athens","Cost Category","Additional Costs","Allocation Base","FTE")</f>
        <v>9529.4499300000007</v>
      </c>
      <c r="O12" s="142"/>
      <c r="P12" s="143"/>
      <c r="Q12" s="143"/>
      <c r="R12" s="143"/>
      <c r="S12" s="143"/>
      <c r="T12" s="143"/>
      <c r="U12" s="144"/>
    </row>
    <row r="13" spans="1:26" ht="16.5" customHeight="1" x14ac:dyDescent="0.25">
      <c r="A13" s="34" t="s">
        <v>62</v>
      </c>
      <c r="B13" s="34" t="s">
        <v>59</v>
      </c>
      <c r="C13" s="36">
        <v>1</v>
      </c>
      <c r="D13" s="36">
        <v>37.5</v>
      </c>
      <c r="E13" s="37">
        <f t="shared" si="1"/>
        <v>1</v>
      </c>
      <c r="F13" s="38">
        <f t="shared" si="5"/>
        <v>0.1278</v>
      </c>
      <c r="G13" s="39">
        <f t="shared" si="6"/>
        <v>11997.002628000002</v>
      </c>
      <c r="H13" s="39">
        <f>+F13*GETPIVOTDATA("Cost",'Cost by Allocation Base'!$A$3,"Location","Athens","Cost Category","Infrastructure Costs","Allocation Base","FTE")</f>
        <v>8024.844438000001</v>
      </c>
      <c r="I13" s="39">
        <f>+F13*GETPIVOTDATA("Cost",'Cost by Allocation Base'!$A$3,"Location","Athens","Cost Category","Additional Costs","Allocation Base","FTE")</f>
        <v>3972.1581900000001</v>
      </c>
      <c r="O13" s="142"/>
      <c r="P13" s="143"/>
      <c r="Q13" s="143"/>
      <c r="R13" s="143"/>
      <c r="S13" s="143"/>
      <c r="T13" s="143"/>
      <c r="U13" s="144"/>
    </row>
    <row r="14" spans="1:26" ht="16.5" customHeight="1" x14ac:dyDescent="0.25">
      <c r="A14" s="34" t="s">
        <v>64</v>
      </c>
      <c r="B14" s="34" t="s">
        <v>59</v>
      </c>
      <c r="C14" s="36">
        <v>1</v>
      </c>
      <c r="D14" s="36">
        <v>7.5</v>
      </c>
      <c r="E14" s="37">
        <f t="shared" ref="E14:E16" si="7">D14/37.5</f>
        <v>0.2</v>
      </c>
      <c r="F14" s="38">
        <f t="shared" si="5"/>
        <v>2.5600000000000001E-2</v>
      </c>
      <c r="G14" s="39">
        <f t="shared" si="6"/>
        <v>2403.1554560000004</v>
      </c>
      <c r="H14" s="39">
        <f>+F14*GETPIVOTDATA("Cost",'Cost by Allocation Base'!$A$3,"Location","Athens","Cost Category","Infrastructure Costs","Allocation Base","FTE")</f>
        <v>1607.4805760000002</v>
      </c>
      <c r="I14" s="39">
        <f>+F14*GETPIVOTDATA("Cost",'Cost by Allocation Base'!$A$3,"Location","Athens","Cost Category","Additional Costs","Allocation Base","FTE")</f>
        <v>795.67488000000014</v>
      </c>
      <c r="O14" s="142"/>
      <c r="P14" s="143"/>
      <c r="Q14" s="143"/>
      <c r="R14" s="143"/>
      <c r="S14" s="143"/>
      <c r="T14" s="143"/>
      <c r="U14" s="144"/>
    </row>
    <row r="15" spans="1:26" ht="16.5" customHeight="1" x14ac:dyDescent="0.25">
      <c r="A15" s="34" t="s">
        <v>155</v>
      </c>
      <c r="B15" s="34" t="s">
        <v>59</v>
      </c>
      <c r="C15" s="36">
        <v>1</v>
      </c>
      <c r="D15" s="36">
        <v>21</v>
      </c>
      <c r="E15" s="37">
        <f t="shared" si="7"/>
        <v>0.56000000000000005</v>
      </c>
      <c r="F15" s="38">
        <f t="shared" si="5"/>
        <v>7.1599999999999997E-2</v>
      </c>
      <c r="G15" s="39">
        <f t="shared" si="6"/>
        <v>6721.3254160000006</v>
      </c>
      <c r="H15" s="39">
        <f>+F15*GETPIVOTDATA("Cost",'Cost by Allocation Base'!$A$3,"Location","Athens","Cost Category","Infrastructure Costs","Allocation Base","FTE")</f>
        <v>4495.9222360000003</v>
      </c>
      <c r="I15" s="39">
        <f>+F15*GETPIVOTDATA("Cost",'Cost by Allocation Base'!$A$3,"Location","Athens","Cost Category","Additional Costs","Allocation Base","FTE")</f>
        <v>2225.4031800000002</v>
      </c>
      <c r="O15" s="142"/>
      <c r="P15" s="143"/>
      <c r="Q15" s="143"/>
      <c r="R15" s="143"/>
      <c r="S15" s="143"/>
      <c r="T15" s="143"/>
      <c r="U15" s="144"/>
    </row>
    <row r="16" spans="1:26" ht="16.5" customHeight="1" x14ac:dyDescent="0.25">
      <c r="A16" s="34" t="s">
        <v>152</v>
      </c>
      <c r="B16" s="34" t="s">
        <v>59</v>
      </c>
      <c r="C16" s="36">
        <v>1</v>
      </c>
      <c r="D16" s="36">
        <v>25</v>
      </c>
      <c r="E16" s="37">
        <f t="shared" si="7"/>
        <v>0.66666666666666663</v>
      </c>
      <c r="F16" s="38">
        <f t="shared" si="5"/>
        <v>8.5199999999999998E-2</v>
      </c>
      <c r="G16" s="39">
        <f t="shared" si="6"/>
        <v>7998.0017520000001</v>
      </c>
      <c r="H16" s="39">
        <f>+F16*GETPIVOTDATA("Cost",'Cost by Allocation Base'!$A$3,"Location","Athens","Cost Category","Infrastructure Costs","Allocation Base","FTE")</f>
        <v>5349.8962920000004</v>
      </c>
      <c r="I16" s="39">
        <f>+F16*GETPIVOTDATA("Cost",'Cost by Allocation Base'!$A$3,"Location","Athens","Cost Category","Additional Costs","Allocation Base","FTE")</f>
        <v>2648.1054600000002</v>
      </c>
      <c r="O16" s="142"/>
      <c r="P16" s="143"/>
      <c r="Q16" s="143"/>
      <c r="R16" s="143"/>
      <c r="S16" s="143"/>
      <c r="T16" s="143"/>
      <c r="U16" s="144"/>
    </row>
    <row r="17" spans="7:21" ht="16.5" customHeight="1" x14ac:dyDescent="0.25">
      <c r="O17" s="142"/>
      <c r="P17" s="143"/>
      <c r="Q17" s="143"/>
      <c r="R17" s="143"/>
      <c r="S17" s="143"/>
      <c r="T17" s="143"/>
      <c r="U17" s="144"/>
    </row>
    <row r="18" spans="7:21" ht="16.5" customHeight="1" thickBot="1" x14ac:dyDescent="0.3">
      <c r="O18" s="145"/>
      <c r="P18" s="146"/>
      <c r="Q18" s="146"/>
      <c r="R18" s="146"/>
      <c r="S18" s="146"/>
      <c r="T18" s="146"/>
      <c r="U18" s="147"/>
    </row>
    <row r="19" spans="7:21" ht="16.5" customHeight="1" x14ac:dyDescent="0.25">
      <c r="G19" s="88">
        <f>SUM(G4:G18)</f>
        <v>304776.76</v>
      </c>
      <c r="H19" s="88">
        <f t="shared" ref="H19:I19" si="8">SUM(H4:H18)</f>
        <v>210591.75000000003</v>
      </c>
      <c r="I19" s="88">
        <f t="shared" si="8"/>
        <v>94185.010000000009</v>
      </c>
    </row>
    <row r="20" spans="7:21" ht="16.5" customHeight="1" x14ac:dyDescent="0.25">
      <c r="G20" s="89">
        <f>+GETPIVOTDATA("Cost",'Cost by Allocation Base'!$A$3,"Allocation Base","FTE")</f>
        <v>304776.76</v>
      </c>
      <c r="H20" s="89">
        <f>+GETPIVOTDATA("Cost",'Cost by Allocation Base'!$A$3,"Cost Category","Infrastructure Costs","Allocation Base","FTE")</f>
        <v>210591.75</v>
      </c>
      <c r="I20" s="89">
        <f>+GETPIVOTDATA("Cost",'Cost by Allocation Base'!$A$3,"Cost Category","Additional Costs","Allocation Base","FTE")</f>
        <v>94185.01</v>
      </c>
    </row>
    <row r="21" spans="7:21" ht="16.5" hidden="1" customHeight="1" x14ac:dyDescent="0.25">
      <c r="G21" s="88">
        <f>+G19-G20</f>
        <v>0</v>
      </c>
      <c r="H21" s="88">
        <f t="shared" ref="H21:I21" si="9">+H19-H20</f>
        <v>0</v>
      </c>
      <c r="I21" s="88">
        <f t="shared" si="9"/>
        <v>0</v>
      </c>
    </row>
    <row r="22" spans="7:21" ht="16.5" hidden="1" customHeight="1" x14ac:dyDescent="0.25"/>
    <row r="23" spans="7:21" hidden="1" x14ac:dyDescent="0.25"/>
    <row r="24" spans="7:21" hidden="1" x14ac:dyDescent="0.25"/>
    <row r="25" spans="7:21" hidden="1" x14ac:dyDescent="0.25"/>
    <row r="26" spans="7:21" hidden="1" x14ac:dyDescent="0.25"/>
    <row r="27" spans="7:21" hidden="1" x14ac:dyDescent="0.25"/>
    <row r="28" spans="7:21" hidden="1" x14ac:dyDescent="0.25"/>
    <row r="29" spans="7:21" hidden="1" x14ac:dyDescent="0.25"/>
    <row r="30" spans="7:21" hidden="1" x14ac:dyDescent="0.25"/>
    <row r="31" spans="7:21" ht="15.75" thickBot="1" x14ac:dyDescent="0.3">
      <c r="G31" s="90">
        <f>+G19-G20</f>
        <v>0</v>
      </c>
      <c r="H31" s="90">
        <f t="shared" ref="H31:I31" si="10">+H19-H20</f>
        <v>0</v>
      </c>
      <c r="I31" s="90">
        <f t="shared" si="10"/>
        <v>0</v>
      </c>
    </row>
    <row r="32" spans="7:21" ht="15.75" thickTop="1" x14ac:dyDescent="0.25"/>
  </sheetData>
  <mergeCells count="10">
    <mergeCell ref="O4:U18"/>
    <mergeCell ref="A1:I1"/>
    <mergeCell ref="F2:F3"/>
    <mergeCell ref="E2:E3"/>
    <mergeCell ref="D2:D3"/>
    <mergeCell ref="C2:C3"/>
    <mergeCell ref="A2:A3"/>
    <mergeCell ref="G2:G3"/>
    <mergeCell ref="H2:I2"/>
    <mergeCell ref="B2:B3"/>
  </mergeCells>
  <dataValidations count="1">
    <dataValidation type="whole" allowBlank="1" showInputMessage="1" showErrorMessage="1" sqref="C4:C123" xr:uid="{A92C215A-1B76-4A2B-9781-42BC2E1E76D2}">
      <formula1>0</formula1>
      <formula2>100</formula2>
    </dataValidation>
  </dataValidation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913A800D-B823-4B73-AF7B-BE069B80F748}">
          <x14:formula1>
            <xm:f>Lists!$A$2:$A$94</xm:f>
          </x14:formula1>
          <xm:sqref>B4:B123</xm:sqref>
        </x14:dataValidation>
        <x14:dataValidation type="list" allowBlank="1" showInputMessage="1" showErrorMessage="1" xr:uid="{1F249FBC-EDBF-4820-A690-7240DC3781C4}">
          <x14:formula1>
            <xm:f>Lists!$C$2:$C$50</xm:f>
          </x14:formula1>
          <xm:sqref>A4:A123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30"/>
  <sheetViews>
    <sheetView zoomScaleNormal="100" workbookViewId="0">
      <selection sqref="A1:G1"/>
    </sheetView>
  </sheetViews>
  <sheetFormatPr defaultColWidth="8.85546875" defaultRowHeight="15" x14ac:dyDescent="0.25"/>
  <cols>
    <col min="1" max="1" width="44.42578125" bestFit="1" customWidth="1"/>
    <col min="2" max="2" width="25.28515625" customWidth="1"/>
    <col min="3" max="3" width="19.5703125" bestFit="1" customWidth="1"/>
    <col min="4" max="5" width="12.5703125" bestFit="1" customWidth="1"/>
    <col min="6" max="6" width="13.42578125" customWidth="1"/>
    <col min="7" max="7" width="12.42578125" customWidth="1"/>
    <col min="8" max="8" width="8.7109375"/>
  </cols>
  <sheetData>
    <row r="1" spans="1:15" ht="30" customHeight="1" thickBot="1" x14ac:dyDescent="0.3">
      <c r="A1" s="173" t="s">
        <v>6</v>
      </c>
      <c r="B1" s="174"/>
      <c r="C1" s="174"/>
      <c r="D1" s="174"/>
      <c r="E1" s="174"/>
      <c r="F1" s="174"/>
      <c r="G1" s="175"/>
    </row>
    <row r="2" spans="1:15" ht="37.5" customHeight="1" x14ac:dyDescent="0.25">
      <c r="A2" s="168" t="s">
        <v>1</v>
      </c>
      <c r="B2" s="168" t="s">
        <v>13</v>
      </c>
      <c r="C2" s="168" t="s">
        <v>211</v>
      </c>
      <c r="D2" s="168" t="s">
        <v>212</v>
      </c>
      <c r="E2" s="168" t="s">
        <v>213</v>
      </c>
      <c r="F2" s="170" t="s">
        <v>214</v>
      </c>
      <c r="G2" s="176"/>
      <c r="I2" s="31"/>
      <c r="J2" s="31"/>
      <c r="K2" s="31"/>
      <c r="L2" s="31"/>
      <c r="M2" s="31"/>
    </row>
    <row r="3" spans="1:15" ht="30.75" thickBot="1" x14ac:dyDescent="0.3">
      <c r="A3" s="169"/>
      <c r="B3" s="169"/>
      <c r="C3" s="169"/>
      <c r="D3" s="169"/>
      <c r="E3" s="169"/>
      <c r="F3" s="48" t="s">
        <v>8</v>
      </c>
      <c r="G3" s="48" t="s">
        <v>20</v>
      </c>
      <c r="I3" s="31"/>
      <c r="J3" s="31"/>
      <c r="K3" s="31"/>
      <c r="L3" s="31"/>
      <c r="M3" s="31"/>
    </row>
    <row r="4" spans="1:15" ht="15" customHeight="1" x14ac:dyDescent="0.25">
      <c r="A4" s="18"/>
      <c r="B4" s="18"/>
      <c r="C4" s="23"/>
      <c r="D4" s="24">
        <f>IFERROR(C4/SUM(C$4:C$15),0)</f>
        <v>0</v>
      </c>
      <c r="E4" s="33">
        <f>IFERROR(SUM(F4:G4),0)</f>
        <v>0</v>
      </c>
      <c r="F4" s="33"/>
      <c r="G4" s="28"/>
      <c r="I4" s="139" t="s">
        <v>260</v>
      </c>
      <c r="J4" s="140"/>
      <c r="K4" s="140"/>
      <c r="L4" s="140"/>
      <c r="M4" s="140"/>
      <c r="N4" s="140"/>
      <c r="O4" s="141"/>
    </row>
    <row r="5" spans="1:15" ht="16.5" customHeight="1" x14ac:dyDescent="0.25">
      <c r="A5" s="18"/>
      <c r="B5" s="18"/>
      <c r="C5" s="23"/>
      <c r="D5" s="24">
        <f t="shared" ref="D5:D15" si="0">IFERROR(C5/SUM(C$4:C$15),0)</f>
        <v>0</v>
      </c>
      <c r="E5" s="33">
        <f t="shared" ref="E5:E15" si="1">IFERROR(SUM(F5:G5),0)</f>
        <v>0</v>
      </c>
      <c r="F5" s="33"/>
      <c r="G5" s="33"/>
      <c r="I5" s="142"/>
      <c r="J5" s="143"/>
      <c r="K5" s="143"/>
      <c r="L5" s="143"/>
      <c r="M5" s="143"/>
      <c r="N5" s="143"/>
      <c r="O5" s="144"/>
    </row>
    <row r="6" spans="1:15" ht="15" customHeight="1" x14ac:dyDescent="0.25">
      <c r="A6" s="18"/>
      <c r="B6" s="18"/>
      <c r="C6" s="18"/>
      <c r="D6" s="24">
        <f t="shared" si="0"/>
        <v>0</v>
      </c>
      <c r="E6" s="33">
        <f t="shared" si="1"/>
        <v>0</v>
      </c>
      <c r="F6" s="33"/>
      <c r="G6" s="33"/>
      <c r="I6" s="142"/>
      <c r="J6" s="143"/>
      <c r="K6" s="143"/>
      <c r="L6" s="143"/>
      <c r="M6" s="143"/>
      <c r="N6" s="143"/>
      <c r="O6" s="144"/>
    </row>
    <row r="7" spans="1:15" ht="15" customHeight="1" x14ac:dyDescent="0.25">
      <c r="A7" s="18"/>
      <c r="B7" s="18"/>
      <c r="C7" s="18"/>
      <c r="D7" s="24">
        <f t="shared" si="0"/>
        <v>0</v>
      </c>
      <c r="E7" s="33">
        <f t="shared" si="1"/>
        <v>0</v>
      </c>
      <c r="F7" s="33"/>
      <c r="G7" s="33"/>
      <c r="I7" s="142"/>
      <c r="J7" s="143"/>
      <c r="K7" s="143"/>
      <c r="L7" s="143"/>
      <c r="M7" s="143"/>
      <c r="N7" s="143"/>
      <c r="O7" s="144"/>
    </row>
    <row r="8" spans="1:15" ht="16.5" customHeight="1" x14ac:dyDescent="0.25">
      <c r="A8" s="18"/>
      <c r="B8" s="18"/>
      <c r="C8" s="23"/>
      <c r="D8" s="24">
        <f t="shared" si="0"/>
        <v>0</v>
      </c>
      <c r="E8" s="33">
        <f t="shared" si="1"/>
        <v>0</v>
      </c>
      <c r="F8" s="33"/>
      <c r="G8" s="33"/>
      <c r="I8" s="142"/>
      <c r="J8" s="143"/>
      <c r="K8" s="143"/>
      <c r="L8" s="143"/>
      <c r="M8" s="143"/>
      <c r="N8" s="143"/>
      <c r="O8" s="144"/>
    </row>
    <row r="9" spans="1:15" ht="16.5" customHeight="1" x14ac:dyDescent="0.25">
      <c r="A9" s="18"/>
      <c r="B9" s="18"/>
      <c r="C9" s="23"/>
      <c r="D9" s="24">
        <f t="shared" si="0"/>
        <v>0</v>
      </c>
      <c r="E9" s="33">
        <f t="shared" si="1"/>
        <v>0</v>
      </c>
      <c r="F9" s="33"/>
      <c r="G9" s="33"/>
      <c r="I9" s="142"/>
      <c r="J9" s="143"/>
      <c r="K9" s="143"/>
      <c r="L9" s="143"/>
      <c r="M9" s="143"/>
      <c r="N9" s="143"/>
      <c r="O9" s="144"/>
    </row>
    <row r="10" spans="1:15" ht="16.5" customHeight="1" x14ac:dyDescent="0.25">
      <c r="A10" s="18"/>
      <c r="B10" s="18"/>
      <c r="C10" s="23"/>
      <c r="D10" s="24">
        <f t="shared" si="0"/>
        <v>0</v>
      </c>
      <c r="E10" s="33">
        <f t="shared" si="1"/>
        <v>0</v>
      </c>
      <c r="F10" s="33"/>
      <c r="G10" s="33"/>
      <c r="I10" s="142"/>
      <c r="J10" s="143"/>
      <c r="K10" s="143"/>
      <c r="L10" s="143"/>
      <c r="M10" s="143"/>
      <c r="N10" s="143"/>
      <c r="O10" s="144"/>
    </row>
    <row r="11" spans="1:15" ht="16.5" customHeight="1" x14ac:dyDescent="0.25">
      <c r="A11" s="18"/>
      <c r="B11" s="18"/>
      <c r="C11" s="23"/>
      <c r="D11" s="24">
        <f t="shared" si="0"/>
        <v>0</v>
      </c>
      <c r="E11" s="33">
        <f t="shared" si="1"/>
        <v>0</v>
      </c>
      <c r="F11" s="33"/>
      <c r="G11" s="33"/>
      <c r="I11" s="142"/>
      <c r="J11" s="143"/>
      <c r="K11" s="143"/>
      <c r="L11" s="143"/>
      <c r="M11" s="143"/>
      <c r="N11" s="143"/>
      <c r="O11" s="144"/>
    </row>
    <row r="12" spans="1:15" ht="16.5" customHeight="1" x14ac:dyDescent="0.25">
      <c r="A12" s="18"/>
      <c r="B12" s="18"/>
      <c r="C12" s="23"/>
      <c r="D12" s="24">
        <f t="shared" si="0"/>
        <v>0</v>
      </c>
      <c r="E12" s="33">
        <f t="shared" si="1"/>
        <v>0</v>
      </c>
      <c r="F12" s="33"/>
      <c r="G12" s="33"/>
      <c r="I12" s="142"/>
      <c r="J12" s="143"/>
      <c r="K12" s="143"/>
      <c r="L12" s="143"/>
      <c r="M12" s="143"/>
      <c r="N12" s="143"/>
      <c r="O12" s="144"/>
    </row>
    <row r="13" spans="1:15" ht="16.5" customHeight="1" x14ac:dyDescent="0.25">
      <c r="A13" s="18"/>
      <c r="B13" s="18"/>
      <c r="C13" s="25"/>
      <c r="D13" s="24">
        <f t="shared" si="0"/>
        <v>0</v>
      </c>
      <c r="E13" s="33">
        <f t="shared" si="1"/>
        <v>0</v>
      </c>
      <c r="F13" s="33"/>
      <c r="G13" s="33"/>
      <c r="I13" s="142"/>
      <c r="J13" s="143"/>
      <c r="K13" s="143"/>
      <c r="L13" s="143"/>
      <c r="M13" s="143"/>
      <c r="N13" s="143"/>
      <c r="O13" s="144"/>
    </row>
    <row r="14" spans="1:15" ht="16.5" customHeight="1" x14ac:dyDescent="0.25">
      <c r="A14" s="18"/>
      <c r="B14" s="18"/>
      <c r="C14" s="25"/>
      <c r="D14" s="24">
        <f t="shared" si="0"/>
        <v>0</v>
      </c>
      <c r="E14" s="33">
        <f t="shared" si="1"/>
        <v>0</v>
      </c>
      <c r="F14" s="33"/>
      <c r="G14" s="33"/>
      <c r="I14" s="142"/>
      <c r="J14" s="143"/>
      <c r="K14" s="143"/>
      <c r="L14" s="143"/>
      <c r="M14" s="143"/>
      <c r="N14" s="143"/>
      <c r="O14" s="144"/>
    </row>
    <row r="15" spans="1:15" ht="16.5" customHeight="1" thickBot="1" x14ac:dyDescent="0.3">
      <c r="A15" s="18"/>
      <c r="B15" s="18"/>
      <c r="C15" s="25"/>
      <c r="D15" s="24">
        <f t="shared" si="0"/>
        <v>0</v>
      </c>
      <c r="E15" s="33">
        <f t="shared" si="1"/>
        <v>0</v>
      </c>
      <c r="F15" s="33"/>
      <c r="G15" s="33"/>
      <c r="I15" s="145"/>
      <c r="J15" s="146"/>
      <c r="K15" s="146"/>
      <c r="L15" s="146"/>
      <c r="M15" s="146"/>
      <c r="N15" s="146"/>
      <c r="O15" s="147"/>
    </row>
    <row r="16" spans="1:15" ht="16.5" customHeight="1" x14ac:dyDescent="0.25">
      <c r="A16" s="34"/>
      <c r="B16" s="34"/>
      <c r="C16" s="36"/>
      <c r="D16" s="53">
        <f>IFERROR(C16/SUM(C$16:C$18),0)</f>
        <v>0</v>
      </c>
      <c r="E16" s="35">
        <f>IFERROR(SUM(F16:G16),0)</f>
        <v>0</v>
      </c>
      <c r="F16" s="35"/>
      <c r="G16" s="35"/>
    </row>
    <row r="17" spans="1:7" ht="16.5" customHeight="1" x14ac:dyDescent="0.25">
      <c r="A17" s="34"/>
      <c r="B17" s="34"/>
      <c r="C17" s="36"/>
      <c r="D17" s="53">
        <f t="shared" ref="D17:D18" si="2">IFERROR(C17/SUM(C$16:C$18),0)</f>
        <v>0</v>
      </c>
      <c r="E17" s="35">
        <f t="shared" ref="E17:E20" si="3">IFERROR(SUM(F17:G17),0)</f>
        <v>0</v>
      </c>
      <c r="F17" s="35"/>
      <c r="G17" s="35"/>
    </row>
    <row r="18" spans="1:7" ht="16.5" customHeight="1" x14ac:dyDescent="0.25">
      <c r="A18" s="34"/>
      <c r="B18" s="34"/>
      <c r="C18" s="36"/>
      <c r="D18" s="53">
        <f t="shared" si="2"/>
        <v>0</v>
      </c>
      <c r="E18" s="35">
        <f t="shared" si="3"/>
        <v>0</v>
      </c>
      <c r="F18" s="35"/>
      <c r="G18" s="35"/>
    </row>
    <row r="19" spans="1:7" ht="16.5" customHeight="1" x14ac:dyDescent="0.25">
      <c r="A19" s="34"/>
      <c r="B19" s="34"/>
      <c r="C19" s="36"/>
      <c r="D19" s="53">
        <f t="shared" ref="D19:D20" si="4">IFERROR(C19/SUM(C$16:C$18),0)</f>
        <v>0</v>
      </c>
      <c r="E19" s="35">
        <f t="shared" si="3"/>
        <v>0</v>
      </c>
      <c r="F19" s="35"/>
      <c r="G19" s="35"/>
    </row>
    <row r="20" spans="1:7" ht="16.5" customHeight="1" x14ac:dyDescent="0.25">
      <c r="A20" s="34"/>
      <c r="B20" s="34"/>
      <c r="C20" s="36"/>
      <c r="D20" s="53">
        <f t="shared" si="4"/>
        <v>0</v>
      </c>
      <c r="E20" s="35">
        <f t="shared" si="3"/>
        <v>0</v>
      </c>
      <c r="F20" s="35"/>
      <c r="G20" s="35"/>
    </row>
    <row r="21" spans="1:7" ht="15" customHeight="1" x14ac:dyDescent="0.25">
      <c r="A21" s="40"/>
      <c r="B21" s="40"/>
      <c r="C21" s="41"/>
      <c r="D21" s="54">
        <f>IFERROR(C21/SUM(C$21:C$23),0)</f>
        <v>0</v>
      </c>
      <c r="E21" s="42">
        <f>IFERROR(SUM(F21:G21),0)</f>
        <v>0</v>
      </c>
      <c r="F21" s="42"/>
      <c r="G21" s="42"/>
    </row>
    <row r="22" spans="1:7" ht="16.5" customHeight="1" x14ac:dyDescent="0.25">
      <c r="A22" s="40"/>
      <c r="B22" s="40"/>
      <c r="C22" s="41"/>
      <c r="D22" s="54">
        <f t="shared" ref="D22:D23" si="5">IFERROR(C22/SUM(C$21:C$23),0)</f>
        <v>0</v>
      </c>
      <c r="E22" s="42">
        <f t="shared" ref="E22:E25" si="6">IFERROR(SUM(F22:G22),0)</f>
        <v>0</v>
      </c>
      <c r="F22" s="42"/>
      <c r="G22" s="42"/>
    </row>
    <row r="23" spans="1:7" ht="16.5" customHeight="1" x14ac:dyDescent="0.25">
      <c r="A23" s="40"/>
      <c r="B23" s="40"/>
      <c r="C23" s="41"/>
      <c r="D23" s="54">
        <f t="shared" si="5"/>
        <v>0</v>
      </c>
      <c r="E23" s="42">
        <f t="shared" si="6"/>
        <v>0</v>
      </c>
      <c r="F23" s="42"/>
      <c r="G23" s="42"/>
    </row>
    <row r="24" spans="1:7" ht="16.5" customHeight="1" x14ac:dyDescent="0.25">
      <c r="A24" s="40"/>
      <c r="B24" s="40"/>
      <c r="C24" s="41"/>
      <c r="D24" s="54">
        <f t="shared" ref="D24:D25" si="7">IFERROR(C24/SUM(C$21:C$23),0)</f>
        <v>0</v>
      </c>
      <c r="E24" s="42">
        <f t="shared" si="6"/>
        <v>0</v>
      </c>
      <c r="F24" s="42"/>
      <c r="G24" s="42"/>
    </row>
    <row r="25" spans="1:7" ht="16.5" customHeight="1" x14ac:dyDescent="0.25">
      <c r="A25" s="40"/>
      <c r="B25" s="40"/>
      <c r="C25" s="41"/>
      <c r="D25" s="54">
        <f t="shared" si="7"/>
        <v>0</v>
      </c>
      <c r="E25" s="42">
        <f t="shared" si="6"/>
        <v>0</v>
      </c>
      <c r="F25" s="42"/>
      <c r="G25" s="42"/>
    </row>
    <row r="26" spans="1:7" ht="14.25" customHeight="1" x14ac:dyDescent="0.25">
      <c r="A26" s="55"/>
      <c r="B26" s="55"/>
      <c r="C26" s="56"/>
      <c r="D26" s="57">
        <f>IFERROR(C26/SUM(C$26:C$30),0)</f>
        <v>0</v>
      </c>
      <c r="E26" s="58">
        <f>IFERROR(SUM(F26:G26),0)</f>
        <v>0</v>
      </c>
      <c r="F26" s="58"/>
      <c r="G26" s="58"/>
    </row>
    <row r="27" spans="1:7" x14ac:dyDescent="0.25">
      <c r="A27" s="55"/>
      <c r="B27" s="55"/>
      <c r="C27" s="56"/>
      <c r="D27" s="57">
        <f>IFERROR(C27/SUM(C$26:C$30),0)</f>
        <v>0</v>
      </c>
      <c r="E27" s="58">
        <f t="shared" ref="E27:E30" si="8">IFERROR(SUM(F27:G27),0)</f>
        <v>0</v>
      </c>
      <c r="F27" s="58"/>
      <c r="G27" s="58"/>
    </row>
    <row r="28" spans="1:7" x14ac:dyDescent="0.25">
      <c r="A28" s="62"/>
      <c r="B28" s="55"/>
      <c r="C28" s="63"/>
      <c r="D28" s="57">
        <f>IFERROR(C28/SUM(C$26:C$30),0)</f>
        <v>0</v>
      </c>
      <c r="E28" s="58">
        <f t="shared" si="8"/>
        <v>0</v>
      </c>
      <c r="F28" s="58"/>
      <c r="G28" s="58"/>
    </row>
    <row r="29" spans="1:7" ht="15" customHeight="1" x14ac:dyDescent="0.25">
      <c r="A29" s="62"/>
      <c r="B29" s="55"/>
      <c r="C29" s="56"/>
      <c r="D29" s="57">
        <f t="shared" ref="D29:D30" si="9">IFERROR(C29/SUM(C$26:C$30),0)</f>
        <v>0</v>
      </c>
      <c r="E29" s="58">
        <f t="shared" si="8"/>
        <v>0</v>
      </c>
      <c r="F29" s="58"/>
      <c r="G29" s="58"/>
    </row>
    <row r="30" spans="1:7" x14ac:dyDescent="0.25">
      <c r="A30" s="62"/>
      <c r="B30" s="55"/>
      <c r="C30" s="63"/>
      <c r="D30" s="57">
        <f t="shared" si="9"/>
        <v>0</v>
      </c>
      <c r="E30" s="58">
        <f t="shared" si="8"/>
        <v>0</v>
      </c>
      <c r="F30" s="58"/>
      <c r="G30" s="58"/>
    </row>
  </sheetData>
  <mergeCells count="8">
    <mergeCell ref="I4:O15"/>
    <mergeCell ref="A1:G1"/>
    <mergeCell ref="C2:C3"/>
    <mergeCell ref="D2:D3"/>
    <mergeCell ref="E2:E3"/>
    <mergeCell ref="A2:A3"/>
    <mergeCell ref="F2:G2"/>
    <mergeCell ref="B2:B3"/>
  </mergeCells>
  <dataValidations count="1">
    <dataValidation type="whole" allowBlank="1" showInputMessage="1" showErrorMessage="1" sqref="G16:G30 E16:E30" xr:uid="{AB5AF5A9-B2FA-46A6-8024-C1CE515B5ADA}">
      <formula1>0</formula1>
      <formula2>100</formula2>
    </dataValidation>
  </dataValidations>
  <pageMargins left="0.25" right="0.25" top="0.75" bottom="0.75" header="0.3" footer="0.3"/>
  <pageSetup scale="9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270565D-D211-4B56-9D65-34D31DEAC669}">
          <x14:formula1>
            <xm:f>Lists!$A$2:$A$94</xm:f>
          </x14:formula1>
          <xm:sqref>B4:B151</xm:sqref>
        </x14:dataValidation>
        <x14:dataValidation type="list" allowBlank="1" showInputMessage="1" showErrorMessage="1" xr:uid="{902ED280-0B40-4FBE-A768-B146F1D01035}">
          <x14:formula1>
            <xm:f>Lists!$C$2:$C$50</xm:f>
          </x14:formula1>
          <xm:sqref>A4:A151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N25"/>
  <sheetViews>
    <sheetView zoomScaleNormal="100" workbookViewId="0">
      <selection sqref="A1:E1"/>
    </sheetView>
  </sheetViews>
  <sheetFormatPr defaultRowHeight="15" x14ac:dyDescent="0.25"/>
  <cols>
    <col min="1" max="1" width="41.5703125" bestFit="1" customWidth="1"/>
    <col min="2" max="2" width="16.28515625" bestFit="1" customWidth="1"/>
    <col min="3" max="3" width="12.5703125" bestFit="1" customWidth="1"/>
    <col min="4" max="4" width="17.5703125" bestFit="1" customWidth="1"/>
    <col min="5" max="10" width="14.28515625" customWidth="1"/>
    <col min="11" max="11" width="26.28515625" bestFit="1" customWidth="1"/>
    <col min="12" max="12" width="14.28515625" bestFit="1" customWidth="1"/>
    <col min="13" max="13" width="14.7109375" bestFit="1" customWidth="1"/>
    <col min="14" max="14" width="14.28515625" bestFit="1" customWidth="1"/>
  </cols>
  <sheetData>
    <row r="1" spans="1:14" x14ac:dyDescent="0.25">
      <c r="A1" s="177" t="s">
        <v>39</v>
      </c>
      <c r="B1" s="177"/>
      <c r="C1" s="177"/>
      <c r="D1" s="177"/>
      <c r="E1" s="177"/>
      <c r="F1" s="20"/>
      <c r="G1" s="20"/>
      <c r="H1" s="20"/>
      <c r="I1" s="20"/>
      <c r="J1" s="20"/>
    </row>
    <row r="2" spans="1:14" ht="15.75" thickBot="1" x14ac:dyDescent="0.3"/>
    <row r="3" spans="1:14" x14ac:dyDescent="0.25">
      <c r="A3" s="6" t="s">
        <v>9</v>
      </c>
      <c r="B3" s="6" t="s">
        <v>38</v>
      </c>
      <c r="K3" s="139" t="s">
        <v>258</v>
      </c>
      <c r="L3" s="140"/>
      <c r="M3" s="140"/>
      <c r="N3" s="141"/>
    </row>
    <row r="4" spans="1:14" x14ac:dyDescent="0.25">
      <c r="A4" s="6" t="s">
        <v>4</v>
      </c>
      <c r="B4" t="s">
        <v>19</v>
      </c>
      <c r="C4" t="s">
        <v>5</v>
      </c>
      <c r="D4" t="s">
        <v>18</v>
      </c>
      <c r="E4" t="s">
        <v>7</v>
      </c>
      <c r="K4" s="142"/>
      <c r="L4" s="143"/>
      <c r="M4" s="143"/>
      <c r="N4" s="144"/>
    </row>
    <row r="5" spans="1:14" x14ac:dyDescent="0.25">
      <c r="A5" s="7" t="s">
        <v>76</v>
      </c>
      <c r="B5" s="4">
        <v>1451010.69</v>
      </c>
      <c r="C5" s="4">
        <v>210903.50000000003</v>
      </c>
      <c r="D5" s="4">
        <v>498825.60000000003</v>
      </c>
      <c r="E5" s="4">
        <v>2160739.7900000005</v>
      </c>
      <c r="F5" s="4"/>
      <c r="G5" s="4"/>
      <c r="H5" s="4"/>
      <c r="I5" s="4"/>
      <c r="J5" s="4"/>
      <c r="K5" s="142"/>
      <c r="L5" s="143"/>
      <c r="M5" s="143"/>
      <c r="N5" s="144"/>
    </row>
    <row r="6" spans="1:14" x14ac:dyDescent="0.25">
      <c r="A6" s="8" t="s">
        <v>55</v>
      </c>
      <c r="B6" s="4">
        <v>12217.749999999998</v>
      </c>
      <c r="C6" s="4"/>
      <c r="D6" s="4"/>
      <c r="E6" s="4">
        <v>12217.749999999998</v>
      </c>
      <c r="F6" s="4"/>
      <c r="G6" s="4"/>
      <c r="H6" s="4"/>
      <c r="I6" s="4"/>
      <c r="J6" s="4"/>
      <c r="K6" s="142"/>
      <c r="L6" s="143"/>
      <c r="M6" s="143"/>
      <c r="N6" s="144"/>
    </row>
    <row r="7" spans="1:14" x14ac:dyDescent="0.25">
      <c r="A7" s="8" t="s">
        <v>62</v>
      </c>
      <c r="B7" s="4">
        <v>206805.06</v>
      </c>
      <c r="C7" s="4">
        <v>25561.5</v>
      </c>
      <c r="D7" s="4"/>
      <c r="E7" s="4">
        <v>232366.56</v>
      </c>
      <c r="F7" s="4"/>
      <c r="G7" s="4"/>
      <c r="H7" s="4"/>
      <c r="I7" s="4"/>
      <c r="J7" s="4"/>
      <c r="K7" s="142"/>
      <c r="L7" s="143"/>
      <c r="M7" s="143"/>
      <c r="N7" s="144"/>
    </row>
    <row r="8" spans="1:14" x14ac:dyDescent="0.25">
      <c r="A8" s="8" t="s">
        <v>64</v>
      </c>
      <c r="B8" s="4">
        <v>108321.73</v>
      </c>
      <c r="C8" s="4">
        <v>12780.77</v>
      </c>
      <c r="D8" s="4"/>
      <c r="E8" s="4">
        <v>121102.5</v>
      </c>
      <c r="F8" s="4"/>
      <c r="G8" s="4"/>
      <c r="H8" s="4"/>
      <c r="I8" s="4"/>
      <c r="J8" s="4"/>
      <c r="K8" s="142"/>
      <c r="L8" s="143"/>
      <c r="M8" s="143"/>
      <c r="N8" s="144"/>
    </row>
    <row r="9" spans="1:14" x14ac:dyDescent="0.25">
      <c r="A9" s="8" t="s">
        <v>72</v>
      </c>
      <c r="B9" s="4">
        <v>161389.75</v>
      </c>
      <c r="C9" s="4"/>
      <c r="D9" s="4"/>
      <c r="E9" s="4">
        <v>161389.75</v>
      </c>
      <c r="F9" s="4"/>
      <c r="G9" s="4"/>
      <c r="H9" s="4"/>
      <c r="I9" s="4"/>
      <c r="J9" s="4"/>
      <c r="K9" s="142"/>
      <c r="L9" s="143"/>
      <c r="M9" s="143"/>
      <c r="N9" s="144"/>
    </row>
    <row r="10" spans="1:14" x14ac:dyDescent="0.25">
      <c r="A10" s="8" t="s">
        <v>316</v>
      </c>
      <c r="B10" s="4">
        <v>10123.500000000002</v>
      </c>
      <c r="C10" s="4"/>
      <c r="D10" s="4"/>
      <c r="E10" s="4">
        <v>10123.500000000002</v>
      </c>
      <c r="F10" s="4"/>
      <c r="G10" s="4"/>
      <c r="H10" s="4"/>
      <c r="I10" s="4"/>
      <c r="J10" s="4"/>
      <c r="K10" s="142"/>
      <c r="L10" s="143"/>
      <c r="M10" s="143"/>
      <c r="N10" s="144"/>
    </row>
    <row r="11" spans="1:14" ht="15.75" thickBot="1" x14ac:dyDescent="0.3">
      <c r="A11" s="8" t="s">
        <v>317</v>
      </c>
      <c r="B11" s="4">
        <v>952152.9</v>
      </c>
      <c r="C11" s="4">
        <v>117768.51000000001</v>
      </c>
      <c r="D11" s="4"/>
      <c r="E11" s="4">
        <v>1069921.4100000001</v>
      </c>
      <c r="F11" s="4"/>
      <c r="G11" s="4"/>
      <c r="H11" s="4"/>
      <c r="I11" s="4"/>
      <c r="J11" s="4"/>
      <c r="K11" s="145"/>
      <c r="L11" s="146"/>
      <c r="M11" s="146"/>
      <c r="N11" s="147"/>
    </row>
    <row r="12" spans="1:14" x14ac:dyDescent="0.25">
      <c r="A12" s="8" t="s">
        <v>146</v>
      </c>
      <c r="B12" s="4"/>
      <c r="C12" s="4">
        <v>37471.49</v>
      </c>
      <c r="D12" s="4">
        <v>221928.32000000001</v>
      </c>
      <c r="E12" s="4">
        <v>259399.81</v>
      </c>
      <c r="F12" s="4"/>
      <c r="G12" s="4"/>
      <c r="H12" s="4"/>
      <c r="I12" s="4"/>
      <c r="J12" s="4"/>
    </row>
    <row r="13" spans="1:14" x14ac:dyDescent="0.25">
      <c r="A13" s="8" t="s">
        <v>148</v>
      </c>
      <c r="B13" s="4"/>
      <c r="C13" s="4">
        <v>3633.59</v>
      </c>
      <c r="D13" s="4">
        <v>276897.28000000003</v>
      </c>
      <c r="E13" s="4">
        <v>280530.87000000005</v>
      </c>
      <c r="F13" s="4"/>
      <c r="G13" s="4"/>
      <c r="H13" s="4"/>
      <c r="I13" s="4"/>
      <c r="J13" s="4"/>
    </row>
    <row r="14" spans="1:14" x14ac:dyDescent="0.25">
      <c r="A14" s="8" t="s">
        <v>155</v>
      </c>
      <c r="B14" s="4"/>
      <c r="C14" s="4">
        <v>13687.640000000001</v>
      </c>
      <c r="D14" s="4"/>
      <c r="E14" s="4">
        <v>13687.640000000001</v>
      </c>
      <c r="F14" s="4"/>
      <c r="G14" s="4"/>
      <c r="H14" s="4"/>
      <c r="I14" s="4"/>
      <c r="J14" s="4"/>
    </row>
    <row r="15" spans="1:14" x14ac:dyDescent="0.25">
      <c r="A15" s="7" t="s">
        <v>59</v>
      </c>
      <c r="B15" s="4">
        <v>577987.27</v>
      </c>
      <c r="C15" s="4">
        <v>93873.25999999998</v>
      </c>
      <c r="D15" s="4">
        <v>166275.20000000001</v>
      </c>
      <c r="E15" s="4">
        <v>838135.73</v>
      </c>
      <c r="F15" s="4"/>
      <c r="G15" s="4"/>
      <c r="H15" s="4"/>
      <c r="I15" s="4"/>
      <c r="J15" s="4"/>
    </row>
    <row r="16" spans="1:14" x14ac:dyDescent="0.25">
      <c r="A16" s="8" t="s">
        <v>62</v>
      </c>
      <c r="B16" s="4">
        <v>118238.75</v>
      </c>
      <c r="C16" s="4">
        <v>7195.3899999999994</v>
      </c>
      <c r="D16" s="4"/>
      <c r="E16" s="4">
        <v>125434.14</v>
      </c>
      <c r="F16" s="4"/>
      <c r="G16" s="4"/>
      <c r="H16" s="4"/>
      <c r="I16" s="4"/>
      <c r="J16" s="4"/>
    </row>
    <row r="17" spans="1:10" x14ac:dyDescent="0.25">
      <c r="A17" s="8" t="s">
        <v>64</v>
      </c>
      <c r="B17" s="4">
        <v>84026.010000000009</v>
      </c>
      <c r="C17" s="4">
        <v>7195.3899999999994</v>
      </c>
      <c r="D17" s="4"/>
      <c r="E17" s="4">
        <v>91221.400000000009</v>
      </c>
      <c r="F17" s="4"/>
      <c r="G17" s="4"/>
      <c r="H17" s="4"/>
      <c r="I17" s="4"/>
      <c r="J17" s="4"/>
    </row>
    <row r="18" spans="1:10" x14ac:dyDescent="0.25">
      <c r="A18" s="8" t="s">
        <v>72</v>
      </c>
      <c r="B18" s="4">
        <v>89805.4</v>
      </c>
      <c r="C18" s="4"/>
      <c r="D18" s="4"/>
      <c r="E18" s="4">
        <v>89805.4</v>
      </c>
      <c r="F18" s="4"/>
      <c r="G18" s="4"/>
      <c r="H18" s="4"/>
      <c r="I18" s="4"/>
      <c r="J18" s="4"/>
    </row>
    <row r="19" spans="1:10" x14ac:dyDescent="0.25">
      <c r="A19" s="8" t="s">
        <v>316</v>
      </c>
      <c r="B19" s="4">
        <v>53773.06</v>
      </c>
      <c r="C19" s="4"/>
      <c r="D19" s="4"/>
      <c r="E19" s="4">
        <v>53773.06</v>
      </c>
      <c r="F19" s="4"/>
      <c r="G19" s="4"/>
      <c r="H19" s="4"/>
      <c r="I19" s="4"/>
      <c r="J19" s="4"/>
    </row>
    <row r="20" spans="1:10" x14ac:dyDescent="0.25">
      <c r="A20" s="8" t="s">
        <v>317</v>
      </c>
      <c r="B20" s="4">
        <v>232144.04999999996</v>
      </c>
      <c r="C20" s="4">
        <v>28781.54</v>
      </c>
      <c r="D20" s="4"/>
      <c r="E20" s="4">
        <v>260925.58999999997</v>
      </c>
      <c r="F20" s="4"/>
      <c r="G20" s="4"/>
      <c r="H20" s="4"/>
      <c r="I20" s="4"/>
      <c r="J20" s="4"/>
    </row>
    <row r="21" spans="1:10" x14ac:dyDescent="0.25">
      <c r="A21" s="8" t="s">
        <v>146</v>
      </c>
      <c r="B21" s="4"/>
      <c r="C21" s="4">
        <v>32800.909999999996</v>
      </c>
      <c r="D21" s="4">
        <v>73976.11</v>
      </c>
      <c r="E21" s="4">
        <v>106777.01999999999</v>
      </c>
      <c r="F21" s="4"/>
      <c r="G21" s="4"/>
      <c r="H21" s="4"/>
      <c r="I21" s="4"/>
      <c r="J21" s="4"/>
    </row>
    <row r="22" spans="1:10" x14ac:dyDescent="0.25">
      <c r="A22" s="8" t="s">
        <v>148</v>
      </c>
      <c r="B22" s="4"/>
      <c r="C22" s="4">
        <v>3180.7000000000003</v>
      </c>
      <c r="D22" s="4">
        <v>92299.09</v>
      </c>
      <c r="E22" s="4">
        <v>95479.79</v>
      </c>
      <c r="F22" s="4"/>
      <c r="G22" s="4"/>
      <c r="H22" s="4"/>
      <c r="I22" s="4"/>
      <c r="J22" s="4"/>
    </row>
    <row r="23" spans="1:10" x14ac:dyDescent="0.25">
      <c r="A23" s="8" t="s">
        <v>152</v>
      </c>
      <c r="B23" s="4"/>
      <c r="C23" s="4">
        <v>7998.0100000000011</v>
      </c>
      <c r="D23" s="4"/>
      <c r="E23" s="4">
        <v>7998.0100000000011</v>
      </c>
      <c r="F23" s="4"/>
      <c r="G23" s="4"/>
      <c r="H23" s="4"/>
      <c r="I23" s="4"/>
      <c r="J23" s="4"/>
    </row>
    <row r="24" spans="1:10" x14ac:dyDescent="0.25">
      <c r="A24" s="8" t="s">
        <v>155</v>
      </c>
      <c r="B24" s="4"/>
      <c r="C24" s="4">
        <v>6721.32</v>
      </c>
      <c r="D24" s="4"/>
      <c r="E24" s="4">
        <v>6721.32</v>
      </c>
      <c r="F24" s="4"/>
      <c r="G24" s="4"/>
      <c r="H24" s="4"/>
      <c r="I24" s="4"/>
      <c r="J24" s="4"/>
    </row>
    <row r="25" spans="1:10" x14ac:dyDescent="0.25">
      <c r="A25" s="7" t="s">
        <v>7</v>
      </c>
      <c r="B25" s="4">
        <v>2028997.96</v>
      </c>
      <c r="C25" s="4">
        <v>304776.76000000007</v>
      </c>
      <c r="D25" s="4">
        <v>665100.80000000005</v>
      </c>
      <c r="E25" s="4">
        <v>2998875.52</v>
      </c>
    </row>
  </sheetData>
  <mergeCells count="2">
    <mergeCell ref="K3:N11"/>
    <mergeCell ref="A1:E1"/>
  </mergeCell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6"/>
  <sheetViews>
    <sheetView zoomScaleNormal="100" workbookViewId="0">
      <selection sqref="A1:H1"/>
    </sheetView>
  </sheetViews>
  <sheetFormatPr defaultColWidth="8.85546875" defaultRowHeight="15" x14ac:dyDescent="0.25"/>
  <cols>
    <col min="1" max="1" width="35.7109375" style="32" customWidth="1"/>
    <col min="2" max="2" width="15.7109375" style="32" customWidth="1"/>
    <col min="3" max="8" width="25.7109375" style="32" customWidth="1"/>
    <col min="9" max="16384" width="8.85546875" style="32"/>
  </cols>
  <sheetData>
    <row r="1" spans="1:17" ht="26.25" x14ac:dyDescent="0.25">
      <c r="A1" s="178" t="s">
        <v>219</v>
      </c>
      <c r="B1" s="179"/>
      <c r="C1" s="179"/>
      <c r="D1" s="179"/>
      <c r="E1" s="179"/>
      <c r="F1" s="179"/>
      <c r="G1" s="179"/>
      <c r="H1" s="180"/>
    </row>
    <row r="2" spans="1:17" ht="15.75" thickBot="1" x14ac:dyDescent="0.3">
      <c r="A2" s="96" t="s">
        <v>1</v>
      </c>
      <c r="B2" s="96" t="s">
        <v>13</v>
      </c>
      <c r="C2" s="96" t="s">
        <v>8</v>
      </c>
      <c r="D2" s="96" t="s">
        <v>20</v>
      </c>
      <c r="E2" s="96" t="s">
        <v>348</v>
      </c>
      <c r="F2" s="96" t="s">
        <v>40</v>
      </c>
      <c r="G2" s="96" t="s">
        <v>10</v>
      </c>
      <c r="H2" s="96" t="s">
        <v>44</v>
      </c>
    </row>
    <row r="3" spans="1:17" x14ac:dyDescent="0.25">
      <c r="A3" s="43" t="str">
        <f>+'Direct Costs'!A6</f>
        <v>FLC</v>
      </c>
      <c r="B3" s="44" t="s">
        <v>76</v>
      </c>
      <c r="C3" s="45">
        <v>0</v>
      </c>
      <c r="D3" s="45">
        <v>0</v>
      </c>
      <c r="E3" s="45">
        <f>+GETPIVOTDATA("Cost",'Direct Costs'!$A$3,"Location","Chattanooga","Partner","FLC","Allocation Base","Direct")</f>
        <v>12217.749999999998</v>
      </c>
      <c r="F3" s="45">
        <v>0</v>
      </c>
      <c r="G3" s="46">
        <f>IFERROR(SUM(C3:F3),0)</f>
        <v>12217.749999999998</v>
      </c>
      <c r="H3" s="47">
        <f>IFERROR(SUM(C3:D3),0)</f>
        <v>0</v>
      </c>
      <c r="K3" s="139" t="s">
        <v>261</v>
      </c>
      <c r="L3" s="140"/>
      <c r="M3" s="140"/>
      <c r="N3" s="140"/>
      <c r="O3" s="140"/>
      <c r="P3" s="140"/>
      <c r="Q3" s="141"/>
    </row>
    <row r="4" spans="1:17" x14ac:dyDescent="0.25">
      <c r="A4" s="43" t="str">
        <f>+'Direct Costs'!A7</f>
        <v>JVSG - DVOP</v>
      </c>
      <c r="B4" s="44" t="s">
        <v>76</v>
      </c>
      <c r="C4" s="45">
        <f>+GETPIVOTDATA("Cost",'Direct Costs'!$A$3,"Location","Chattanooga","Partner","JVSG - DVOP","Allocation Base","Direct")</f>
        <v>206805.06</v>
      </c>
      <c r="D4" s="45">
        <f>+GETPIVOTDATA("Cost",'Direct Costs'!$A$3,"Location","Chattanooga","Partner","JVSG - DVOP","Allocation Base","FTE")</f>
        <v>25561.5</v>
      </c>
      <c r="E4" s="45">
        <v>0</v>
      </c>
      <c r="F4" s="45">
        <v>0</v>
      </c>
      <c r="G4" s="46">
        <f t="shared" ref="G4:G11" si="0">IFERROR(SUM(C4:F4),0)</f>
        <v>232366.56</v>
      </c>
      <c r="H4" s="47">
        <f>+FTE!G7</f>
        <v>27396.364649999996</v>
      </c>
      <c r="K4" s="142"/>
      <c r="L4" s="143"/>
      <c r="M4" s="143"/>
      <c r="N4" s="143"/>
      <c r="O4" s="143"/>
      <c r="P4" s="143"/>
      <c r="Q4" s="144"/>
    </row>
    <row r="5" spans="1:17" x14ac:dyDescent="0.25">
      <c r="A5" s="43" t="str">
        <f>+'Direct Costs'!A8</f>
        <v>JVSG - LVER</v>
      </c>
      <c r="B5" s="44" t="s">
        <v>76</v>
      </c>
      <c r="C5" s="45">
        <f>+GETPIVOTDATA("Cost",'Direct Costs'!$A$3,"Location","Chattanooga","Partner","JVSG - LVER","Allocation Base","Direct")</f>
        <v>108321.73</v>
      </c>
      <c r="D5" s="45">
        <f>+GETPIVOTDATA("Cost",'Direct Costs'!$A$3,"Location","Chattanooga","Partner","JVSG - LVER","Allocation Base","FTE")</f>
        <v>12780.77</v>
      </c>
      <c r="E5" s="45">
        <v>0</v>
      </c>
      <c r="F5" s="45">
        <v>0</v>
      </c>
      <c r="G5" s="46">
        <f t="shared" si="0"/>
        <v>121102.5</v>
      </c>
      <c r="H5" s="47">
        <f>+FTE!G8</f>
        <v>10945.891650000001</v>
      </c>
      <c r="K5" s="142"/>
      <c r="L5" s="143"/>
      <c r="M5" s="143"/>
      <c r="N5" s="143"/>
      <c r="O5" s="143"/>
      <c r="P5" s="143"/>
      <c r="Q5" s="144"/>
    </row>
    <row r="6" spans="1:17" x14ac:dyDescent="0.25">
      <c r="A6" s="43" t="str">
        <f>+'Direct Costs'!A9</f>
        <v>RESEA - State</v>
      </c>
      <c r="B6" s="44" t="s">
        <v>76</v>
      </c>
      <c r="C6" s="45">
        <v>0</v>
      </c>
      <c r="D6" s="45">
        <v>0</v>
      </c>
      <c r="E6" s="45">
        <f>+GETPIVOTDATA("Cost",'Direct Costs'!$A$3,"Location","Chattanooga","Partner","RESEA - State","Allocation Base","Direct")</f>
        <v>161389.75</v>
      </c>
      <c r="F6" s="45">
        <v>0</v>
      </c>
      <c r="G6" s="46">
        <f t="shared" si="0"/>
        <v>161389.75</v>
      </c>
      <c r="H6" s="47">
        <f t="shared" ref="H6:H11" si="1">IFERROR(SUM(C6:D6),0)</f>
        <v>0</v>
      </c>
      <c r="K6" s="142"/>
      <c r="L6" s="143"/>
      <c r="M6" s="143"/>
      <c r="N6" s="143"/>
      <c r="O6" s="143"/>
      <c r="P6" s="143"/>
      <c r="Q6" s="144"/>
    </row>
    <row r="7" spans="1:17" x14ac:dyDescent="0.25">
      <c r="A7" s="43" t="str">
        <f>+'Direct Costs'!A10</f>
        <v>SNAP E&amp;T - State</v>
      </c>
      <c r="B7" s="44" t="s">
        <v>76</v>
      </c>
      <c r="C7" s="45">
        <v>0</v>
      </c>
      <c r="D7" s="45">
        <v>0</v>
      </c>
      <c r="E7" s="45">
        <f>+GETPIVOTDATA("Cost",'Direct Costs'!$A$3,"Location","Chattanooga","Partner","SNAP E&amp;T - State","Allocation Base","Direct")</f>
        <v>10123.500000000002</v>
      </c>
      <c r="F7" s="45">
        <v>0</v>
      </c>
      <c r="G7" s="46">
        <f t="shared" si="0"/>
        <v>10123.500000000002</v>
      </c>
      <c r="H7" s="47">
        <f t="shared" si="1"/>
        <v>0</v>
      </c>
      <c r="K7" s="142"/>
      <c r="L7" s="143"/>
      <c r="M7" s="143"/>
      <c r="N7" s="143"/>
      <c r="O7" s="143"/>
      <c r="P7" s="143"/>
      <c r="Q7" s="144"/>
    </row>
    <row r="8" spans="1:17" x14ac:dyDescent="0.25">
      <c r="A8" s="43" t="str">
        <f>+'Direct Costs'!A11</f>
        <v>WIOA Title III - Wagner Peyser</v>
      </c>
      <c r="B8" s="44" t="s">
        <v>76</v>
      </c>
      <c r="C8" s="45">
        <f>+GETPIVOTDATA("Cost",'Direct Costs'!$A$3,"Location","Chattanooga","Partner","WIOA Title III - Wagner Peyser","Allocation Base","Direct")</f>
        <v>952152.9</v>
      </c>
      <c r="D8" s="45">
        <f>+GETPIVOTDATA("Cost",'Direct Costs'!$A$3,"Location","Chattanooga","Partner","WIOA Title III - Wagner Peyser","Allocation Base","FTE")</f>
        <v>117768.51000000001</v>
      </c>
      <c r="E8" s="45">
        <v>0</v>
      </c>
      <c r="F8" s="45">
        <v>0</v>
      </c>
      <c r="G8" s="46">
        <f t="shared" si="0"/>
        <v>1069921.4100000001</v>
      </c>
      <c r="H8" s="47">
        <f>+FTE!G6</f>
        <v>117768.51440000001</v>
      </c>
      <c r="K8" s="142"/>
      <c r="L8" s="143"/>
      <c r="M8" s="143"/>
      <c r="N8" s="143"/>
      <c r="O8" s="143"/>
      <c r="P8" s="143"/>
      <c r="Q8" s="144"/>
    </row>
    <row r="9" spans="1:17" x14ac:dyDescent="0.25">
      <c r="A9" s="43" t="str">
        <f>+'Direct Costs'!A12</f>
        <v>WIOA Title I - Adult</v>
      </c>
      <c r="B9" s="44" t="s">
        <v>76</v>
      </c>
      <c r="C9" s="45">
        <f>+FTE!H4</f>
        <v>19213.940199999997</v>
      </c>
      <c r="D9" s="45">
        <f>+FTE!I4</f>
        <v>8203.5147999999972</v>
      </c>
      <c r="E9" s="45">
        <v>0</v>
      </c>
      <c r="F9" s="45">
        <f>+GETPIVOTDATA("Cost",'Direct Costs'!$A$3,"Location","Chattanooga","Partner","WIOA Title I - Adult","Allocation Base","Non-Shared Direct")</f>
        <v>221928.32000000001</v>
      </c>
      <c r="G9" s="46">
        <f t="shared" si="0"/>
        <v>249345.77499999999</v>
      </c>
      <c r="H9" s="47">
        <f t="shared" si="1"/>
        <v>27417.454999999994</v>
      </c>
      <c r="K9" s="142"/>
      <c r="L9" s="143"/>
      <c r="M9" s="143"/>
      <c r="N9" s="143"/>
      <c r="O9" s="143"/>
      <c r="P9" s="143"/>
      <c r="Q9" s="144"/>
    </row>
    <row r="10" spans="1:17" x14ac:dyDescent="0.25">
      <c r="A10" s="43" t="str">
        <f>+'Direct Costs'!A13</f>
        <v>WIOA Title I - Dislocated Worker</v>
      </c>
      <c r="B10" s="44" t="s">
        <v>76</v>
      </c>
      <c r="C10" s="45">
        <f>+FTE!H5</f>
        <v>9592.1901460000008</v>
      </c>
      <c r="D10" s="45">
        <f>+FTE!I5</f>
        <v>4095.4470039999997</v>
      </c>
      <c r="E10" s="45">
        <v>0</v>
      </c>
      <c r="F10" s="45">
        <f>+GETPIVOTDATA("Cost",'Direct Costs'!$A$3,"Location","Chattanooga","Partner","WIOA Title I - Dislocated Worker","Allocation Base","Non-Shared Direct")</f>
        <v>276897.28000000003</v>
      </c>
      <c r="G10" s="46">
        <f t="shared" si="0"/>
        <v>290584.91715000005</v>
      </c>
      <c r="H10" s="47">
        <f t="shared" si="1"/>
        <v>13687.63715</v>
      </c>
      <c r="K10" s="142"/>
      <c r="L10" s="143"/>
      <c r="M10" s="143"/>
      <c r="N10" s="143"/>
      <c r="O10" s="143"/>
      <c r="P10" s="143"/>
      <c r="Q10" s="144"/>
    </row>
    <row r="11" spans="1:17" x14ac:dyDescent="0.25">
      <c r="A11" s="43" t="str">
        <f>+'Direct Costs'!A14</f>
        <v>WIOA Title IV - Vocational Rehabilitation</v>
      </c>
      <c r="B11" s="44" t="s">
        <v>76</v>
      </c>
      <c r="C11" s="45">
        <f>++GETPIVOTDATA("Cost",'Direct Costs'!$A$3,"Location","Chattanooga","Partner","WIOA Title IV - Vocational Rehabilitation","Allocation Base","Direct")</f>
        <v>0</v>
      </c>
      <c r="D11" s="45">
        <f>+GETPIVOTDATA("Cost",'Direct Costs'!$A$3,"Location","Chattanooga","Partner","WIOA Title IV - Vocational Rehabilitation","Allocation Base","FTE")</f>
        <v>13687.640000000001</v>
      </c>
      <c r="E11" s="45">
        <v>0</v>
      </c>
      <c r="F11" s="46">
        <v>0</v>
      </c>
      <c r="G11" s="46">
        <f t="shared" si="0"/>
        <v>13687.640000000001</v>
      </c>
      <c r="H11" s="47">
        <f t="shared" si="1"/>
        <v>13687.640000000001</v>
      </c>
      <c r="K11" s="142"/>
      <c r="L11" s="143"/>
      <c r="M11" s="143"/>
      <c r="N11" s="143"/>
      <c r="O11" s="143"/>
      <c r="P11" s="143"/>
      <c r="Q11" s="144"/>
    </row>
    <row r="12" spans="1:17" x14ac:dyDescent="0.25">
      <c r="A12" s="91" t="str">
        <f>+'Direct Costs'!A16</f>
        <v>JVSG - DVOP</v>
      </c>
      <c r="B12" s="91" t="s">
        <v>59</v>
      </c>
      <c r="C12" s="92">
        <f>+GETPIVOTDATA("Cost",'Direct Costs'!$A$3,"Location","Athens","Partner","JVSG - DVOP","Allocation Base","Direct")</f>
        <v>118238.75</v>
      </c>
      <c r="D12" s="92">
        <f>+GETPIVOTDATA("Cost",'Direct Costs'!$A$3,"Location","Athens","Partner","JVSG - DVOP","Allocation Base","FTE")</f>
        <v>7195.3899999999994</v>
      </c>
      <c r="E12" s="92">
        <v>0</v>
      </c>
      <c r="F12" s="92">
        <v>0</v>
      </c>
      <c r="G12" s="93">
        <f>IFERROR(SUM(C12:F12),0)</f>
        <v>125434.14</v>
      </c>
      <c r="H12" s="94">
        <f>+FTE!G13</f>
        <v>11997.002628000002</v>
      </c>
      <c r="K12" s="142"/>
      <c r="L12" s="143"/>
      <c r="M12" s="143"/>
      <c r="N12" s="143"/>
      <c r="O12" s="143"/>
      <c r="P12" s="143"/>
      <c r="Q12" s="144"/>
    </row>
    <row r="13" spans="1:17" x14ac:dyDescent="0.25">
      <c r="A13" s="91" t="str">
        <f>+'Direct Costs'!A17</f>
        <v>JVSG - LVER</v>
      </c>
      <c r="B13" s="91" t="s">
        <v>59</v>
      </c>
      <c r="C13" s="92">
        <f>+GETPIVOTDATA("Cost",'Direct Costs'!$A$3,"Location","Athens","Partner","JVSG - LVER","Allocation Base","Direct")</f>
        <v>84026.010000000009</v>
      </c>
      <c r="D13" s="92">
        <f>+GETPIVOTDATA("Cost",'Direct Costs'!$A$3,"Location","Athens","Partner","JVSG - LVER","Allocation Base","FTE")</f>
        <v>7195.3899999999994</v>
      </c>
      <c r="E13" s="92">
        <v>0</v>
      </c>
      <c r="F13" s="92">
        <v>0</v>
      </c>
      <c r="G13" s="93">
        <f t="shared" ref="G13:G20" si="2">IFERROR(SUM(C13:F13),0)</f>
        <v>91221.400000000009</v>
      </c>
      <c r="H13" s="94">
        <f>+FTE!G14</f>
        <v>2403.1554560000004</v>
      </c>
      <c r="K13" s="142"/>
      <c r="L13" s="143"/>
      <c r="M13" s="143"/>
      <c r="N13" s="143"/>
      <c r="O13" s="143"/>
      <c r="P13" s="143"/>
      <c r="Q13" s="144"/>
    </row>
    <row r="14" spans="1:17" x14ac:dyDescent="0.25">
      <c r="A14" s="91" t="str">
        <f>+'Direct Costs'!A18</f>
        <v>RESEA - State</v>
      </c>
      <c r="B14" s="91" t="s">
        <v>59</v>
      </c>
      <c r="C14" s="92">
        <v>0</v>
      </c>
      <c r="D14" s="92">
        <v>0</v>
      </c>
      <c r="E14" s="92">
        <f>+GETPIVOTDATA("Cost",'Direct Costs'!$A$3,"Location","Athens","Partner","RESEA - State","Allocation Base","Direct")+8.39</f>
        <v>89813.79</v>
      </c>
      <c r="F14" s="92">
        <v>0</v>
      </c>
      <c r="G14" s="93">
        <f t="shared" si="2"/>
        <v>89813.79</v>
      </c>
      <c r="H14" s="94">
        <f t="shared" ref="H14:H20" si="3">IFERROR(SUM(C14:D14),0)</f>
        <v>0</v>
      </c>
      <c r="K14" s="142"/>
      <c r="L14" s="143"/>
      <c r="M14" s="143"/>
      <c r="N14" s="143"/>
      <c r="O14" s="143"/>
      <c r="P14" s="143"/>
      <c r="Q14" s="144"/>
    </row>
    <row r="15" spans="1:17" x14ac:dyDescent="0.25">
      <c r="A15" s="91" t="str">
        <f>+'Direct Costs'!A19</f>
        <v>SNAP E&amp;T - State</v>
      </c>
      <c r="B15" s="91" t="s">
        <v>59</v>
      </c>
      <c r="C15" s="92">
        <v>0</v>
      </c>
      <c r="D15" s="92">
        <v>0</v>
      </c>
      <c r="E15" s="92">
        <f>+GETPIVOTDATA("Cost",'Direct Costs'!$A$3,"Location","Athens","Partner","SNAP E&amp;T - State","Allocation Base","Direct")</f>
        <v>53773.06</v>
      </c>
      <c r="F15" s="92">
        <v>0</v>
      </c>
      <c r="G15" s="93">
        <f t="shared" si="2"/>
        <v>53773.06</v>
      </c>
      <c r="H15" s="94">
        <f t="shared" si="3"/>
        <v>0</v>
      </c>
      <c r="K15" s="142"/>
      <c r="L15" s="143"/>
      <c r="M15" s="143"/>
      <c r="N15" s="143"/>
      <c r="O15" s="143"/>
      <c r="P15" s="143"/>
      <c r="Q15" s="144"/>
    </row>
    <row r="16" spans="1:17" x14ac:dyDescent="0.25">
      <c r="A16" s="91" t="str">
        <f>+'Direct Costs'!A20</f>
        <v>WIOA Title III - Wagner Peyser</v>
      </c>
      <c r="B16" s="91" t="s">
        <v>59</v>
      </c>
      <c r="C16" s="92">
        <f>+GETPIVOTDATA("Cost",'Direct Costs'!$A$3,"Location","Athens","Partner","WIOA Title III - Wagner Peyser","Allocation Base","Direct")</f>
        <v>232144.04999999996</v>
      </c>
      <c r="D16" s="92">
        <f>+GETPIVOTDATA("Cost",'Direct Costs'!$A$3,"Location","Athens","Partner","WIOA Title III - Wagner Peyser","Allocation Base","FTE")</f>
        <v>28781.54</v>
      </c>
      <c r="E16" s="92">
        <v>0</v>
      </c>
      <c r="F16" s="92">
        <v>0</v>
      </c>
      <c r="G16" s="93">
        <f t="shared" si="2"/>
        <v>260925.58999999997</v>
      </c>
      <c r="H16" s="94">
        <f>+FTE!G12</f>
        <v>28781.541516000005</v>
      </c>
      <c r="K16" s="142"/>
      <c r="L16" s="143"/>
      <c r="M16" s="143"/>
      <c r="N16" s="143"/>
      <c r="O16" s="143"/>
      <c r="P16" s="143"/>
      <c r="Q16" s="144"/>
    </row>
    <row r="17" spans="1:17" x14ac:dyDescent="0.25">
      <c r="A17" s="91" t="str">
        <f>+'Direct Costs'!A21</f>
        <v>WIOA Title I - Adult</v>
      </c>
      <c r="B17" s="91" t="s">
        <v>59</v>
      </c>
      <c r="C17" s="92">
        <f>+FTE!H10</f>
        <v>16037.130434000002</v>
      </c>
      <c r="D17" s="92">
        <f>+FTE!I10</f>
        <v>7938.1001700000015</v>
      </c>
      <c r="E17" s="92">
        <v>0</v>
      </c>
      <c r="F17" s="92">
        <f>+GETPIVOTDATA("Cost",'Direct Costs'!$A$3,"Location","Athens","Partner","WIOA Title I - Adult","Allocation Base","Non-Shared Direct")</f>
        <v>73976.11</v>
      </c>
      <c r="G17" s="93">
        <f t="shared" si="2"/>
        <v>97951.340603999997</v>
      </c>
      <c r="H17" s="94">
        <f t="shared" si="3"/>
        <v>23975.230604000004</v>
      </c>
      <c r="K17" s="142"/>
      <c r="L17" s="143"/>
      <c r="M17" s="143"/>
      <c r="N17" s="143"/>
      <c r="O17" s="143"/>
      <c r="P17" s="143"/>
      <c r="Q17" s="144"/>
    </row>
    <row r="18" spans="1:17" x14ac:dyDescent="0.25">
      <c r="A18" s="91" t="str">
        <f>+'Direct Costs'!A22</f>
        <v>WIOA Title I - Dislocated Worker</v>
      </c>
      <c r="B18" s="91" t="s">
        <v>59</v>
      </c>
      <c r="C18" s="92">
        <f>+FTE!H11</f>
        <v>8024.844438000001</v>
      </c>
      <c r="D18" s="92">
        <f>+FTE!I11</f>
        <v>3972.1581900000001</v>
      </c>
      <c r="E18" s="92">
        <v>0</v>
      </c>
      <c r="F18" s="92">
        <f>+GETPIVOTDATA("Cost",'Direct Costs'!$A$3,"Location","Athens","Partner","WIOA Title I - Dislocated Worker","Allocation Base","Non-Shared Direct")</f>
        <v>92299.09</v>
      </c>
      <c r="G18" s="93">
        <f t="shared" si="2"/>
        <v>104296.092628</v>
      </c>
      <c r="H18" s="94">
        <f t="shared" si="3"/>
        <v>11997.002628000002</v>
      </c>
      <c r="K18" s="142"/>
      <c r="L18" s="143"/>
      <c r="M18" s="143"/>
      <c r="N18" s="143"/>
      <c r="O18" s="143"/>
      <c r="P18" s="143"/>
      <c r="Q18" s="144"/>
    </row>
    <row r="19" spans="1:17" ht="15.75" thickBot="1" x14ac:dyDescent="0.3">
      <c r="A19" s="91" t="str">
        <f>+'Direct Costs'!A23</f>
        <v>WIOA Title II - Adult Education</v>
      </c>
      <c r="B19" s="91" t="s">
        <v>59</v>
      </c>
      <c r="C19" s="92">
        <f>+FTE!H16</f>
        <v>5349.8962920000004</v>
      </c>
      <c r="D19" s="92">
        <f>+FTE!I16</f>
        <v>2648.1054600000002</v>
      </c>
      <c r="E19" s="92">
        <v>0</v>
      </c>
      <c r="F19" s="92">
        <v>0</v>
      </c>
      <c r="G19" s="93">
        <f t="shared" si="2"/>
        <v>7998.0017520000001</v>
      </c>
      <c r="H19" s="94">
        <f t="shared" si="3"/>
        <v>7998.0017520000001</v>
      </c>
      <c r="K19" s="145"/>
      <c r="L19" s="146"/>
      <c r="M19" s="146"/>
      <c r="N19" s="146"/>
      <c r="O19" s="146"/>
      <c r="P19" s="146"/>
      <c r="Q19" s="147"/>
    </row>
    <row r="20" spans="1:17" x14ac:dyDescent="0.25">
      <c r="A20" s="91" t="str">
        <f>+'Direct Costs'!A24</f>
        <v>WIOA Title IV - Vocational Rehabilitation</v>
      </c>
      <c r="B20" s="91" t="s">
        <v>59</v>
      </c>
      <c r="C20" s="92">
        <f>+FTE!H15</f>
        <v>4495.9222360000003</v>
      </c>
      <c r="D20" s="92">
        <f>+FTE!I15</f>
        <v>2225.4031800000002</v>
      </c>
      <c r="E20" s="92">
        <v>0</v>
      </c>
      <c r="F20" s="92">
        <v>0</v>
      </c>
      <c r="G20" s="93">
        <f t="shared" si="2"/>
        <v>6721.3254160000006</v>
      </c>
      <c r="H20" s="94">
        <f t="shared" si="3"/>
        <v>6721.3254160000006</v>
      </c>
    </row>
    <row r="23" spans="1:17" x14ac:dyDescent="0.25">
      <c r="F23" s="95"/>
      <c r="G23" s="100">
        <f>SUM(G3:G22)</f>
        <v>2998874.5425499999</v>
      </c>
      <c r="H23" s="100">
        <f>SUM(H3:H22)</f>
        <v>304776.76284999994</v>
      </c>
    </row>
    <row r="24" spans="1:17" x14ac:dyDescent="0.25">
      <c r="G24" s="99">
        <f>+GETPIVOTDATA("Cost",'Direct Costs'!$A$3)</f>
        <v>2998875.52</v>
      </c>
      <c r="H24" s="99">
        <f>+FTE!G19</f>
        <v>304776.76</v>
      </c>
    </row>
    <row r="25" spans="1:17" ht="15.75" thickBot="1" x14ac:dyDescent="0.3">
      <c r="G25" s="118">
        <f>+G23-G24</f>
        <v>-0.97745000012218952</v>
      </c>
      <c r="H25" s="118">
        <f>+H23-H24</f>
        <v>2.849999931640923E-3</v>
      </c>
    </row>
    <row r="26" spans="1:17" ht="15.75" thickTop="1" x14ac:dyDescent="0.25"/>
  </sheetData>
  <mergeCells count="2">
    <mergeCell ref="A1:H1"/>
    <mergeCell ref="K3:Q19"/>
  </mergeCells>
  <pageMargins left="0.7" right="0.7" top="0.75" bottom="0.75" header="0.3" footer="0.3"/>
  <pageSetup scale="5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EF837F1-24BD-40D5-BC83-457D07DFCF92}">
          <x14:formula1>
            <xm:f>Lists!$A$2:$A$94</xm:f>
          </x14:formula1>
          <xm:sqref>B3:B20</xm:sqref>
        </x14:dataValidation>
        <x14:dataValidation type="list" allowBlank="1" showInputMessage="1" showErrorMessage="1" xr:uid="{54EA21C1-3766-4208-AA62-FC75CBF93F79}">
          <x14:formula1>
            <xm:f>Lists!$C$2:$C$50</xm:f>
          </x14:formula1>
          <xm:sqref>A3:A20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1F492-1CF1-42BF-8F9B-82991C8A556A}">
  <sheetPr>
    <pageSetUpPr fitToPage="1"/>
  </sheetPr>
  <dimension ref="A1:J35"/>
  <sheetViews>
    <sheetView zoomScale="90" zoomScaleNormal="90" workbookViewId="0">
      <selection sqref="A1:F1"/>
    </sheetView>
  </sheetViews>
  <sheetFormatPr defaultColWidth="9" defaultRowHeight="15" x14ac:dyDescent="0.25"/>
  <cols>
    <col min="1" max="1" width="49.28515625" style="32" customWidth="1"/>
    <col min="2" max="2" width="23.42578125" style="32" bestFit="1" customWidth="1"/>
    <col min="3" max="3" width="20.28515625" style="32" bestFit="1" customWidth="1"/>
    <col min="4" max="4" width="18.140625" style="32" bestFit="1" customWidth="1"/>
    <col min="5" max="5" width="16.42578125" style="32" bestFit="1" customWidth="1"/>
    <col min="6" max="6" width="13.42578125" style="32" bestFit="1" customWidth="1"/>
    <col min="7" max="7" width="5.7109375" style="32" customWidth="1"/>
    <col min="8" max="8" width="26.140625" style="32" bestFit="1" customWidth="1"/>
    <col min="9" max="9" width="28.5703125" style="32" bestFit="1" customWidth="1"/>
    <col min="10" max="10" width="48.5703125" style="32" bestFit="1" customWidth="1"/>
    <col min="11" max="16384" width="9" style="32"/>
  </cols>
  <sheetData>
    <row r="1" spans="1:10" ht="26.25" x14ac:dyDescent="0.25">
      <c r="A1" s="184" t="s">
        <v>219</v>
      </c>
      <c r="B1" s="185"/>
      <c r="C1" s="185"/>
      <c r="D1" s="185"/>
      <c r="E1" s="185"/>
      <c r="F1" s="186"/>
      <c r="H1" s="181" t="s">
        <v>219</v>
      </c>
      <c r="I1" s="182"/>
      <c r="J1" s="183"/>
    </row>
    <row r="2" spans="1:10" ht="15.75" x14ac:dyDescent="0.25">
      <c r="A2" s="187"/>
      <c r="B2" s="188"/>
      <c r="C2" s="188"/>
      <c r="D2" s="188"/>
      <c r="E2" s="188"/>
      <c r="F2" s="189"/>
      <c r="H2" s="115"/>
      <c r="I2" s="114"/>
      <c r="J2" s="113"/>
    </row>
    <row r="3" spans="1:10" x14ac:dyDescent="0.25">
      <c r="A3" s="112" t="s">
        <v>350</v>
      </c>
      <c r="B3" s="110" t="s">
        <v>349</v>
      </c>
      <c r="C3" s="110" t="s">
        <v>20</v>
      </c>
      <c r="D3" s="110" t="s">
        <v>348</v>
      </c>
      <c r="E3" s="110" t="s">
        <v>347</v>
      </c>
      <c r="F3" s="109" t="s">
        <v>346</v>
      </c>
      <c r="H3" s="111" t="s">
        <v>345</v>
      </c>
      <c r="I3" s="110" t="s">
        <v>344</v>
      </c>
      <c r="J3" s="109" t="s">
        <v>351</v>
      </c>
    </row>
    <row r="4" spans="1:10" x14ac:dyDescent="0.25">
      <c r="A4" s="108" t="s">
        <v>352</v>
      </c>
      <c r="B4" s="107">
        <f>+'Total Contrib. by Cost Category'!C9+'Total Contrib. by Cost Category'!C10</f>
        <v>28806.130345999998</v>
      </c>
      <c r="C4" s="107">
        <f>+'Total Contrib. by Cost Category'!D9+'Total Contrib. by Cost Category'!D10</f>
        <v>12298.961803999997</v>
      </c>
      <c r="D4" s="107">
        <f>+'Total Contrib. by Cost Category'!E9+'Total Contrib. by Cost Category'!E10</f>
        <v>0</v>
      </c>
      <c r="E4" s="107">
        <f>+'Total Contrib. by Cost Category'!F9+'Total Contrib. by Cost Category'!F10</f>
        <v>498825.60000000003</v>
      </c>
      <c r="F4" s="106">
        <f>SUM(B4:E4)-0.98</f>
        <v>539929.71215000004</v>
      </c>
      <c r="G4" s="190" t="s">
        <v>343</v>
      </c>
      <c r="H4" s="105">
        <f t="shared" ref="H4:H11" si="0">B4+C4</f>
        <v>41105.092149999997</v>
      </c>
      <c r="I4" s="105">
        <v>0</v>
      </c>
      <c r="J4" s="105">
        <f>H4+I4+0.04</f>
        <v>41105.132149999998</v>
      </c>
    </row>
    <row r="5" spans="1:10" x14ac:dyDescent="0.25">
      <c r="A5" s="108" t="s">
        <v>337</v>
      </c>
      <c r="B5" s="107">
        <f>+FTE!H6</f>
        <v>82531.263136000009</v>
      </c>
      <c r="C5" s="107">
        <f>+FTE!I6</f>
        <v>35237.251263999999</v>
      </c>
      <c r="D5" s="107">
        <f>+GETPIVOTDATA("Cost",'Direct Costs'!$A$3,"Location","Chattanooga","Partner","WIOA Title III - Wagner Peyser","Allocation Base","Direct")</f>
        <v>952152.9</v>
      </c>
      <c r="E5" s="107">
        <f>+'Total Contrib. by Cost Category'!F8</f>
        <v>0</v>
      </c>
      <c r="F5" s="105">
        <f t="shared" ref="F5:F12" si="1">SUM(B5:E5)</f>
        <v>1069921.4144000001</v>
      </c>
      <c r="G5" s="191"/>
      <c r="H5" s="105">
        <f t="shared" si="0"/>
        <v>117768.51440000001</v>
      </c>
      <c r="I5" s="105">
        <v>0</v>
      </c>
      <c r="J5" s="105">
        <f>H5+I5-0.04</f>
        <v>117768.47440000002</v>
      </c>
    </row>
    <row r="6" spans="1:10" x14ac:dyDescent="0.25">
      <c r="A6" s="108" t="s">
        <v>336</v>
      </c>
      <c r="B6" s="107">
        <f>+'Total Contrib. by Cost Category'!C6</f>
        <v>0</v>
      </c>
      <c r="C6" s="107">
        <f>+'Total Contrib. by Cost Category'!D6</f>
        <v>0</v>
      </c>
      <c r="D6" s="107">
        <f>+GETPIVOTDATA("Cost",'Direct Costs'!$A$3,"Location","Chattanooga","Partner","RESEA - State","Allocation Base","Direct")</f>
        <v>161389.75</v>
      </c>
      <c r="E6" s="107">
        <f>+'Total Contrib. by Cost Category'!F6</f>
        <v>0</v>
      </c>
      <c r="F6" s="105">
        <f t="shared" si="1"/>
        <v>161389.75</v>
      </c>
      <c r="G6" s="191"/>
      <c r="H6" s="105">
        <f t="shared" si="0"/>
        <v>0</v>
      </c>
      <c r="I6" s="105">
        <v>0</v>
      </c>
      <c r="J6" s="105">
        <f t="shared" ref="J6:J11" si="2">H6+I6</f>
        <v>0</v>
      </c>
    </row>
    <row r="7" spans="1:10" x14ac:dyDescent="0.25">
      <c r="A7" s="108" t="s">
        <v>335</v>
      </c>
      <c r="B7" s="107">
        <v>0</v>
      </c>
      <c r="C7" s="107">
        <v>0</v>
      </c>
      <c r="D7" s="107">
        <v>0</v>
      </c>
      <c r="E7" s="107">
        <v>0</v>
      </c>
      <c r="F7" s="105">
        <f t="shared" si="1"/>
        <v>0</v>
      </c>
      <c r="G7" s="191"/>
      <c r="H7" s="105">
        <f t="shared" si="0"/>
        <v>0</v>
      </c>
      <c r="I7" s="105">
        <v>0</v>
      </c>
      <c r="J7" s="105">
        <f t="shared" si="2"/>
        <v>0</v>
      </c>
    </row>
    <row r="8" spans="1:10" x14ac:dyDescent="0.25">
      <c r="A8" s="108" t="s">
        <v>342</v>
      </c>
      <c r="B8" s="107">
        <f>+FTE!H7</f>
        <v>19199.160245999999</v>
      </c>
      <c r="C8" s="107">
        <f>+FTE!I7</f>
        <v>8197.2044039999982</v>
      </c>
      <c r="D8" s="107">
        <f>+GETPIVOTDATA("Cost",'Direct Costs'!$A$3,"Location","Chattanooga","Partner","JVSG - DVOP","Allocation Base","Direct")</f>
        <v>206805.06</v>
      </c>
      <c r="E8" s="107">
        <f>+'Total Contrib. by Cost Category'!F4</f>
        <v>0</v>
      </c>
      <c r="F8" s="105">
        <f t="shared" si="1"/>
        <v>234201.42465</v>
      </c>
      <c r="G8" s="191"/>
      <c r="H8" s="105">
        <f t="shared" si="0"/>
        <v>27396.364649999996</v>
      </c>
      <c r="I8" s="105">
        <v>0</v>
      </c>
      <c r="J8" s="105">
        <f t="shared" si="2"/>
        <v>27396.364649999996</v>
      </c>
    </row>
    <row r="9" spans="1:10" x14ac:dyDescent="0.25">
      <c r="A9" s="108" t="s">
        <v>341</v>
      </c>
      <c r="B9" s="107">
        <f>+FTE!H8</f>
        <v>7670.7961260000011</v>
      </c>
      <c r="C9" s="107">
        <f>+FTE!I8</f>
        <v>3275.0955239999998</v>
      </c>
      <c r="D9" s="107">
        <f>+GETPIVOTDATA("Cost",'Direct Costs'!$A$3,"Location","Chattanooga","Partner","JVSG - LVER","Allocation Base","Direct")</f>
        <v>108321.73</v>
      </c>
      <c r="E9" s="107">
        <f>+'Total Contrib. by Cost Category'!F5</f>
        <v>0</v>
      </c>
      <c r="F9" s="105">
        <f t="shared" si="1"/>
        <v>119267.62165</v>
      </c>
      <c r="G9" s="191"/>
      <c r="H9" s="105">
        <f t="shared" si="0"/>
        <v>10945.891650000001</v>
      </c>
      <c r="I9" s="105">
        <v>0</v>
      </c>
      <c r="J9" s="105">
        <f t="shared" si="2"/>
        <v>10945.891650000001</v>
      </c>
    </row>
    <row r="10" spans="1:10" x14ac:dyDescent="0.25">
      <c r="A10" s="108" t="s">
        <v>334</v>
      </c>
      <c r="B10" s="107">
        <f>+'Total Contrib. by Cost Category'!C7</f>
        <v>0</v>
      </c>
      <c r="C10" s="107">
        <f>+'Total Contrib. by Cost Category'!D7</f>
        <v>0</v>
      </c>
      <c r="D10" s="107">
        <f>+GETPIVOTDATA("Cost",'Direct Costs'!$A$3,"Location","Chattanooga","Partner","SNAP E&amp;T - State","Allocation Base","Direct")</f>
        <v>10123.500000000002</v>
      </c>
      <c r="E10" s="107">
        <f>+'Total Contrib. by Cost Category'!F7</f>
        <v>0</v>
      </c>
      <c r="F10" s="105">
        <f t="shared" si="1"/>
        <v>10123.500000000002</v>
      </c>
      <c r="G10" s="191"/>
      <c r="H10" s="105">
        <f t="shared" si="0"/>
        <v>0</v>
      </c>
      <c r="I10" s="105">
        <v>0</v>
      </c>
      <c r="J10" s="105">
        <f t="shared" si="2"/>
        <v>0</v>
      </c>
    </row>
    <row r="11" spans="1:10" x14ac:dyDescent="0.25">
      <c r="A11" s="108" t="s">
        <v>333</v>
      </c>
      <c r="B11" s="107">
        <f>+'Total Contrib. by Cost Category'!C11</f>
        <v>0</v>
      </c>
      <c r="C11" s="107">
        <f>+'Total Contrib. by Cost Category'!D11</f>
        <v>13687.640000000001</v>
      </c>
      <c r="D11" s="107">
        <f>+'Total Contrib. by Cost Category'!E11</f>
        <v>0</v>
      </c>
      <c r="E11" s="107">
        <f>+'Total Contrib. by Cost Category'!F11</f>
        <v>0</v>
      </c>
      <c r="F11" s="105">
        <f t="shared" si="1"/>
        <v>13687.640000000001</v>
      </c>
      <c r="G11" s="191"/>
      <c r="H11" s="105">
        <f t="shared" si="0"/>
        <v>13687.640000000001</v>
      </c>
      <c r="I11" s="105">
        <v>0</v>
      </c>
      <c r="J11" s="105">
        <f t="shared" si="2"/>
        <v>13687.640000000001</v>
      </c>
    </row>
    <row r="12" spans="1:10" ht="15.75" thickBot="1" x14ac:dyDescent="0.3">
      <c r="A12" s="123" t="s">
        <v>340</v>
      </c>
      <c r="B12" s="119">
        <v>0</v>
      </c>
      <c r="C12" s="107">
        <v>0</v>
      </c>
      <c r="D12" s="107">
        <f>+GETPIVOTDATA("Cost",'Direct Costs'!$A$3,"Location","Chattanooga","Partner","FLC","Allocation Base","Direct")</f>
        <v>12217.749999999998</v>
      </c>
      <c r="E12" s="107">
        <v>0</v>
      </c>
      <c r="F12" s="105">
        <f t="shared" si="1"/>
        <v>12217.749999999998</v>
      </c>
      <c r="G12" s="191"/>
      <c r="H12" s="105">
        <v>0</v>
      </c>
      <c r="I12" s="105">
        <v>0</v>
      </c>
      <c r="J12" s="105">
        <v>0</v>
      </c>
    </row>
    <row r="13" spans="1:10" ht="15.75" thickBot="1" x14ac:dyDescent="0.3">
      <c r="A13" s="125" t="s">
        <v>329</v>
      </c>
      <c r="B13" s="121">
        <f>SUM(B4:B12)</f>
        <v>138207.34985400003</v>
      </c>
      <c r="C13" s="121">
        <f>SUM(C4:C12)</f>
        <v>72696.15299599999</v>
      </c>
      <c r="D13" s="121">
        <f>SUM(D4:D12)</f>
        <v>1451010.69</v>
      </c>
      <c r="E13" s="121">
        <f>SUM(E4:E12)</f>
        <v>498825.60000000003</v>
      </c>
      <c r="F13" s="121">
        <f>SUM(F4:F12)</f>
        <v>2160738.8128500003</v>
      </c>
      <c r="G13" s="192"/>
      <c r="H13" s="121">
        <f>SUM(H4:H12)</f>
        <v>210903.50285000005</v>
      </c>
      <c r="I13" s="121">
        <f>SUM(I4:I12)</f>
        <v>0</v>
      </c>
      <c r="J13" s="121">
        <f>SUM(J4:J12)</f>
        <v>210903.50285000005</v>
      </c>
    </row>
    <row r="14" spans="1:10" x14ac:dyDescent="0.25">
      <c r="A14" s="124" t="s">
        <v>332</v>
      </c>
      <c r="B14" s="120">
        <f>+FTE!H10+FTE!H11</f>
        <v>24061.974872000003</v>
      </c>
      <c r="C14" s="120">
        <f>+FTE!I10+FTE!I11</f>
        <v>11910.258360000002</v>
      </c>
      <c r="D14" s="120">
        <v>0</v>
      </c>
      <c r="E14" s="120">
        <f>+GETPIVOTDATA("Cost",'Direct Costs'!$A$3,"Location","Athens","Partner","WIOA Title I - Adult","Allocation Base","Non-Shared Direct")+GETPIVOTDATA("Cost",'Direct Costs'!$A$3,"Location","Athens","Partner","WIOA Title I - Dislocated Worker","Allocation Base","Non-Shared Direct")</f>
        <v>166275.20000000001</v>
      </c>
      <c r="F14" s="134">
        <f t="shared" ref="F14:F20" si="3">SUM(B14:E14)</f>
        <v>202247.43323200001</v>
      </c>
      <c r="G14" s="193" t="s">
        <v>339</v>
      </c>
      <c r="H14" s="103">
        <f t="shared" ref="H14:H23" si="4">B14+C14</f>
        <v>35972.233232000006</v>
      </c>
      <c r="I14" s="102">
        <v>0</v>
      </c>
      <c r="J14" s="102">
        <f t="shared" ref="J14:J22" si="5">H14-I14</f>
        <v>35972.233232000006</v>
      </c>
    </row>
    <row r="15" spans="1:10" x14ac:dyDescent="0.25">
      <c r="A15" s="104" t="s">
        <v>338</v>
      </c>
      <c r="B15" s="120">
        <f>+FTE!H16</f>
        <v>5349.8962920000004</v>
      </c>
      <c r="C15" s="120">
        <f>+FTE!I16</f>
        <v>2648.1054600000002</v>
      </c>
      <c r="D15" s="120">
        <v>0</v>
      </c>
      <c r="E15" s="120">
        <v>0</v>
      </c>
      <c r="F15" s="134">
        <f t="shared" si="3"/>
        <v>7998.0017520000001</v>
      </c>
      <c r="G15" s="194"/>
      <c r="H15" s="103">
        <f t="shared" si="4"/>
        <v>7998.0017520000001</v>
      </c>
      <c r="I15" s="102">
        <v>0</v>
      </c>
      <c r="J15" s="102">
        <f t="shared" si="5"/>
        <v>7998.0017520000001</v>
      </c>
    </row>
    <row r="16" spans="1:10" x14ac:dyDescent="0.25">
      <c r="A16" s="104" t="s">
        <v>337</v>
      </c>
      <c r="B16" s="120">
        <f>+FTE!H12</f>
        <v>19252.091586000002</v>
      </c>
      <c r="C16" s="120">
        <f>+FTE!I12</f>
        <v>9529.4499300000007</v>
      </c>
      <c r="D16" s="120">
        <f>+GETPIVOTDATA("Cost",'Direct Costs'!$A$3,"Location","Athens","Partner","WIOA Title III - Wagner Peyser","Allocation Base","Direct")</f>
        <v>232144.04999999996</v>
      </c>
      <c r="E16" s="120">
        <v>0</v>
      </c>
      <c r="F16" s="134">
        <f t="shared" si="3"/>
        <v>260925.59151599996</v>
      </c>
      <c r="G16" s="194"/>
      <c r="H16" s="103">
        <f t="shared" si="4"/>
        <v>28781.541516000005</v>
      </c>
      <c r="I16" s="102">
        <v>0</v>
      </c>
      <c r="J16" s="102">
        <f t="shared" si="5"/>
        <v>28781.541516000005</v>
      </c>
    </row>
    <row r="17" spans="1:10" x14ac:dyDescent="0.25">
      <c r="A17" s="104" t="s">
        <v>336</v>
      </c>
      <c r="B17" s="120">
        <v>0</v>
      </c>
      <c r="C17" s="120">
        <v>0</v>
      </c>
      <c r="D17" s="120">
        <f>+GETPIVOTDATA("Cost",'Direct Costs'!$A$3,"Location","Athens","Partner","RESEA - State","Allocation Base","Direct")</f>
        <v>89805.4</v>
      </c>
      <c r="E17" s="120">
        <v>0</v>
      </c>
      <c r="F17" s="134">
        <f t="shared" si="3"/>
        <v>89805.4</v>
      </c>
      <c r="G17" s="194"/>
      <c r="H17" s="103">
        <f t="shared" si="4"/>
        <v>0</v>
      </c>
      <c r="I17" s="102">
        <v>0</v>
      </c>
      <c r="J17" s="102">
        <f t="shared" si="5"/>
        <v>0</v>
      </c>
    </row>
    <row r="18" spans="1:10" x14ac:dyDescent="0.25">
      <c r="A18" s="104" t="s">
        <v>335</v>
      </c>
      <c r="B18" s="120">
        <v>0</v>
      </c>
      <c r="C18" s="120">
        <v>0</v>
      </c>
      <c r="D18" s="120">
        <v>0</v>
      </c>
      <c r="E18" s="120">
        <v>0</v>
      </c>
      <c r="F18" s="134">
        <f t="shared" si="3"/>
        <v>0</v>
      </c>
      <c r="G18" s="194"/>
      <c r="H18" s="103">
        <f t="shared" si="4"/>
        <v>0</v>
      </c>
      <c r="I18" s="102">
        <v>0</v>
      </c>
      <c r="J18" s="102">
        <f t="shared" si="5"/>
        <v>0</v>
      </c>
    </row>
    <row r="19" spans="1:10" x14ac:dyDescent="0.25">
      <c r="A19" s="104" t="s">
        <v>334</v>
      </c>
      <c r="B19" s="120">
        <v>0</v>
      </c>
      <c r="C19" s="120">
        <v>0</v>
      </c>
      <c r="D19" s="120">
        <f>+GETPIVOTDATA("Cost",'Direct Costs'!$A$3,"Location","Athens","Partner","SNAP E&amp;T - State","Allocation Base","Direct")</f>
        <v>53773.06</v>
      </c>
      <c r="E19" s="120">
        <v>0</v>
      </c>
      <c r="F19" s="134">
        <f t="shared" si="3"/>
        <v>53773.06</v>
      </c>
      <c r="G19" s="194"/>
      <c r="H19" s="103">
        <f t="shared" si="4"/>
        <v>0</v>
      </c>
      <c r="I19" s="102">
        <v>0</v>
      </c>
      <c r="J19" s="102">
        <f t="shared" si="5"/>
        <v>0</v>
      </c>
    </row>
    <row r="20" spans="1:10" x14ac:dyDescent="0.25">
      <c r="A20" s="104" t="s">
        <v>342</v>
      </c>
      <c r="B20" s="120">
        <f>+FTE!H13</f>
        <v>8024.844438000001</v>
      </c>
      <c r="C20" s="120">
        <f>+FTE!I13</f>
        <v>3972.1581900000001</v>
      </c>
      <c r="D20" s="120">
        <f>+GETPIVOTDATA("Cost",'Direct Costs'!$A$3,"Location","Athens","Partner","JVSG - DVOP","Allocation Base","Direct")</f>
        <v>118238.75</v>
      </c>
      <c r="E20" s="120">
        <v>0</v>
      </c>
      <c r="F20" s="134">
        <f t="shared" si="3"/>
        <v>130235.752628</v>
      </c>
      <c r="G20" s="194"/>
      <c r="H20" s="103">
        <f t="shared" si="4"/>
        <v>11997.002628000002</v>
      </c>
      <c r="I20" s="102">
        <v>0</v>
      </c>
      <c r="J20" s="102">
        <f t="shared" si="5"/>
        <v>11997.002628000002</v>
      </c>
    </row>
    <row r="21" spans="1:10" x14ac:dyDescent="0.25">
      <c r="A21" s="127" t="s">
        <v>341</v>
      </c>
      <c r="B21" s="120">
        <f>+FTE!H14</f>
        <v>1607.4805760000002</v>
      </c>
      <c r="C21" s="120">
        <f>+FTE!I14</f>
        <v>795.67488000000014</v>
      </c>
      <c r="D21" s="120">
        <f>+GETPIVOTDATA("Cost",'Direct Costs'!$A$3,"Location","Athens","Partner","JVSG - LVER","Allocation Base","Direct")</f>
        <v>84026.010000000009</v>
      </c>
      <c r="E21" s="120">
        <v>0</v>
      </c>
      <c r="F21" s="135"/>
      <c r="G21" s="194"/>
      <c r="H21" s="103">
        <f t="shared" si="4"/>
        <v>2403.1554560000004</v>
      </c>
      <c r="I21" s="129"/>
      <c r="J21" s="102">
        <f t="shared" si="5"/>
        <v>2403.1554560000004</v>
      </c>
    </row>
    <row r="22" spans="1:10" ht="15.75" thickBot="1" x14ac:dyDescent="0.3">
      <c r="A22" s="127" t="s">
        <v>333</v>
      </c>
      <c r="B22" s="120">
        <f>+FTE!H15</f>
        <v>4495.9222360000003</v>
      </c>
      <c r="C22" s="120">
        <f>+FTE!I15</f>
        <v>2225.4031800000002</v>
      </c>
      <c r="D22" s="120">
        <v>0</v>
      </c>
      <c r="E22" s="120">
        <v>0</v>
      </c>
      <c r="F22" s="135">
        <f>SUM(B22:E22)</f>
        <v>6721.3254160000006</v>
      </c>
      <c r="G22" s="194"/>
      <c r="H22" s="136">
        <f t="shared" si="4"/>
        <v>6721.3254160000006</v>
      </c>
      <c r="I22" s="129">
        <v>0</v>
      </c>
      <c r="J22" s="129">
        <f t="shared" si="5"/>
        <v>6721.3254160000006</v>
      </c>
    </row>
    <row r="23" spans="1:10" ht="15.75" thickBot="1" x14ac:dyDescent="0.3">
      <c r="A23" s="128" t="s">
        <v>330</v>
      </c>
      <c r="B23" s="130">
        <f>SUM(B14:B22)</f>
        <v>62792.210000000006</v>
      </c>
      <c r="C23" s="130">
        <f>SUM(C14:C22)</f>
        <v>31081.050000000003</v>
      </c>
      <c r="D23" s="130">
        <f>SUM(D14:D22)</f>
        <v>577987.27</v>
      </c>
      <c r="E23" s="130">
        <f>SUM(E14:E22)</f>
        <v>166275.20000000001</v>
      </c>
      <c r="F23" s="130">
        <f>SUM(B23:E23)</f>
        <v>838135.73</v>
      </c>
      <c r="G23" s="195"/>
      <c r="H23" s="130">
        <f t="shared" si="4"/>
        <v>93873.260000000009</v>
      </c>
      <c r="I23" s="130">
        <v>0</v>
      </c>
      <c r="J23" s="130">
        <f>SUM(J14:J22)</f>
        <v>93873.260000000009</v>
      </c>
    </row>
    <row r="24" spans="1:10" ht="15.75" thickBot="1" x14ac:dyDescent="0.3">
      <c r="A24" s="132"/>
      <c r="B24" s="133"/>
      <c r="C24" s="133"/>
      <c r="D24" s="133"/>
      <c r="E24" s="133"/>
      <c r="F24" s="133"/>
      <c r="G24" s="131"/>
      <c r="H24" s="133"/>
      <c r="I24" s="133"/>
      <c r="J24" s="133"/>
    </row>
    <row r="25" spans="1:10" ht="15.75" thickBot="1" x14ac:dyDescent="0.3">
      <c r="A25" s="126" t="s">
        <v>331</v>
      </c>
      <c r="B25" s="122">
        <f>+B13+B23</f>
        <v>200999.55985400005</v>
      </c>
      <c r="C25" s="122">
        <f>+C13+C23</f>
        <v>103777.20299599999</v>
      </c>
      <c r="D25" s="122">
        <f>+D13+D23</f>
        <v>2028997.96</v>
      </c>
      <c r="E25" s="122">
        <f>+E13+E23</f>
        <v>665100.80000000005</v>
      </c>
      <c r="F25" s="122">
        <f>+F13+F23</f>
        <v>2998874.5428500003</v>
      </c>
      <c r="G25" s="101"/>
      <c r="H25" s="122">
        <f>+H13+H23</f>
        <v>304776.76285000006</v>
      </c>
      <c r="I25" s="122">
        <f>+I13+I23</f>
        <v>0</v>
      </c>
      <c r="J25" s="122">
        <f>+J13+J23</f>
        <v>304776.76285000006</v>
      </c>
    </row>
    <row r="26" spans="1:10" x14ac:dyDescent="0.25">
      <c r="C26" s="98"/>
    </row>
    <row r="27" spans="1:10" x14ac:dyDescent="0.25">
      <c r="D27" s="99"/>
      <c r="E27" s="99"/>
      <c r="F27" s="99">
        <f>+'Total Contrib. by Cost Category'!G23</f>
        <v>2998874.5425499999</v>
      </c>
      <c r="J27" s="99">
        <f>+GETPIVOTDATA("Cost",'Cost by Allocation Base'!$A$3,"Allocation Base","FTE")</f>
        <v>304776.76</v>
      </c>
    </row>
    <row r="28" spans="1:10" x14ac:dyDescent="0.25">
      <c r="A28" s="97"/>
      <c r="C28" s="98"/>
      <c r="D28" s="98"/>
      <c r="F28" s="99">
        <f>+F25-F27</f>
        <v>3.0000042170286179E-4</v>
      </c>
      <c r="J28" s="99">
        <f>+J25-J27</f>
        <v>2.8500000480562449E-3</v>
      </c>
    </row>
    <row r="29" spans="1:10" x14ac:dyDescent="0.25">
      <c r="A29" s="97"/>
      <c r="F29" s="98"/>
    </row>
    <row r="30" spans="1:10" x14ac:dyDescent="0.25">
      <c r="A30" s="97"/>
      <c r="F30" s="98"/>
    </row>
    <row r="31" spans="1:10" x14ac:dyDescent="0.25">
      <c r="A31" s="97"/>
    </row>
    <row r="32" spans="1:10" x14ac:dyDescent="0.25">
      <c r="A32" s="97"/>
    </row>
    <row r="33" spans="1:1" x14ac:dyDescent="0.25">
      <c r="A33" s="97"/>
    </row>
    <row r="34" spans="1:1" x14ac:dyDescent="0.25">
      <c r="A34" s="97"/>
    </row>
    <row r="35" spans="1:1" x14ac:dyDescent="0.25">
      <c r="A35" s="97"/>
    </row>
  </sheetData>
  <autoFilter ref="A3:J3" xr:uid="{D7BC5D0D-271F-4E51-A2DB-F93DC3BA2E97}"/>
  <mergeCells count="5">
    <mergeCell ref="H1:J1"/>
    <mergeCell ref="A1:F1"/>
    <mergeCell ref="A2:F2"/>
    <mergeCell ref="G4:G13"/>
    <mergeCell ref="G14:G23"/>
  </mergeCells>
  <pageMargins left="0" right="0" top="0" bottom="0" header="0" footer="0"/>
  <pageSetup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Lists</vt:lpstr>
      <vt:lpstr>MOU</vt:lpstr>
      <vt:lpstr>One-Stop Operating Budget</vt:lpstr>
      <vt:lpstr>Cost by Allocation Base</vt:lpstr>
      <vt:lpstr>FTE</vt:lpstr>
      <vt:lpstr>Square Footage</vt:lpstr>
      <vt:lpstr>Direct Costs</vt:lpstr>
      <vt:lpstr>Total Contrib. by Cost Category</vt:lpstr>
      <vt:lpstr>Total Contrib Summary</vt:lpstr>
      <vt:lpstr>'Cost by Allocation Base'!Print_Area</vt:lpstr>
      <vt:lpstr>'Direct Costs'!Print_Area</vt:lpstr>
      <vt:lpstr>FTE!Print_Area</vt:lpstr>
      <vt:lpstr>MOU!Print_Area</vt:lpstr>
      <vt:lpstr>'One-Stop Operating Budget'!Print_Area</vt:lpstr>
      <vt:lpstr>'Square Footage'!Print_Area</vt:lpstr>
      <vt:lpstr>'Total Contrib Summary'!Print_Area</vt:lpstr>
      <vt:lpstr>'Total Contrib. by Cost Category'!Print_Area</vt:lpstr>
      <vt:lpstr>'One-Stop Operating Budget'!Print_Titles</vt:lpstr>
    </vt:vector>
  </TitlesOfParts>
  <Company>Tennessee Dept.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Ledbetter</dc:creator>
  <cp:lastModifiedBy>Allison Schiavo</cp:lastModifiedBy>
  <cp:lastPrinted>2025-05-20T13:07:23Z</cp:lastPrinted>
  <dcterms:created xsi:type="dcterms:W3CDTF">2017-04-03T16:18:41Z</dcterms:created>
  <dcterms:modified xsi:type="dcterms:W3CDTF">2025-08-28T15:08:09Z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