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sedev-my.sharepoint.com/personal/cchapman_sedev_org/Documents/Desktop/"/>
    </mc:Choice>
  </mc:AlternateContent>
  <xr:revisionPtr revIDLastSave="0" documentId="14_{4ADE1279-2A05-49B2-ADB9-92F073229E3C}" xr6:coauthVersionLast="47" xr6:coauthVersionMax="47" xr10:uidLastSave="{00000000-0000-0000-0000-000000000000}"/>
  <bookViews>
    <workbookView xWindow="3120" yWindow="3120" windowWidth="22350" windowHeight="11700" tabRatio="899" firstSheet="3" activeTab="3" xr2:uid="{00000000-000D-0000-FFFF-FFFF00000000}"/>
  </bookViews>
  <sheets>
    <sheet name="Lists" sheetId="15" state="hidden" r:id="rId1"/>
    <sheet name="MOU" sheetId="11" state="hidden" r:id="rId2"/>
    <sheet name="Sheet1" sheetId="12" state="hidden" r:id="rId3"/>
    <sheet name="One-Stop Operating Budget" sheetId="1" r:id="rId4"/>
    <sheet name="Cost by Allocation Base" sheetId="2" r:id="rId5"/>
    <sheet name="FTE" sheetId="7" r:id="rId6"/>
    <sheet name="Square Footage" sheetId="4" state="hidden" r:id="rId7"/>
    <sheet name="Internet Connections" sheetId="5" state="hidden" r:id="rId8"/>
    <sheet name="Telephone Lines" sheetId="6" state="hidden" r:id="rId9"/>
    <sheet name="Customers Served" sheetId="8" state="hidden" r:id="rId10"/>
    <sheet name="Direct Costs" sheetId="14" r:id="rId11"/>
    <sheet name="Total Contrib. by Cost Category" sheetId="10" r:id="rId12"/>
    <sheet name="Total Contrib Summary" sheetId="16" r:id="rId13"/>
  </sheets>
  <definedNames>
    <definedName name="_xlnm._FilterDatabase" localSheetId="3" hidden="1">'One-Stop Operating Budget'!$E$3:$I$3</definedName>
    <definedName name="_xlnm._FilterDatabase" localSheetId="12" hidden="1">'Total Contrib Summary'!$A$3:$J$3</definedName>
    <definedName name="CLINE">#REF!</definedName>
    <definedName name="DDLINE">#REF!</definedName>
    <definedName name="DDREQUEST">#REF!</definedName>
    <definedName name="i">#REF!</definedName>
    <definedName name="INCLINE">#REF!</definedName>
    <definedName name="l">#REF!</definedName>
    <definedName name="lt">#REF!</definedName>
    <definedName name="lts">#REF!</definedName>
    <definedName name="_xlnm.Print_Area" localSheetId="4">'Cost by Allocation Base'!$A$1:$C$33</definedName>
    <definedName name="_xlnm.Print_Area" localSheetId="10">'Direct Costs'!$A$1:$D$36</definedName>
    <definedName name="_xlnm.Print_Area" localSheetId="5">FTE!$A$1:$I$21</definedName>
    <definedName name="_xlnm.Print_Area" localSheetId="1">MOU!$A$1:$K$25</definedName>
    <definedName name="_xlnm.Print_Area" localSheetId="3">'One-Stop Operating Budget'!$A$1:$I$271</definedName>
    <definedName name="_xlnm.Print_Area" localSheetId="6">'Square Footage'!$A$1:$G$30</definedName>
    <definedName name="_xlnm.Print_Area" localSheetId="12">'Total Contrib Summary'!$A$1:$J$25</definedName>
    <definedName name="_xlnm.Print_Area" localSheetId="11">'Total Contrib. by Cost Category'!$A$1:$G$20</definedName>
    <definedName name="_xlnm.Print_Titles" localSheetId="3">'One-Stop Operating Budget'!$1:$3</definedName>
    <definedName name="QLINE">#REF!</definedName>
    <definedName name="QSUMMARY">#REF!</definedName>
    <definedName name="s">#REF!</definedName>
    <definedName name="SLINE">#REF!</definedName>
    <definedName name="STANDLINE">#REF!</definedName>
    <definedName name="VOC">#REF!</definedName>
    <definedName name="VOUCHERLOG">#REF!</definedName>
    <definedName name="wrn.Inv._.CC._.Mo." hidden="1">{#N/A,#N/A,FALSE,"Inv CC Mo"}</definedName>
    <definedName name="wrn.Inv._.CC._.YTD." hidden="1">{#N/A,#N/A,FALSE,"Inv CC YTD"}</definedName>
    <definedName name="wrn.Invoices." hidden="1">{#N/A,#N/A,FALSE,"Inv WIA";#N/A,#N/A,FALSE,"Inv L&amp;WD";#N/A,#N/A,FALSE,"Inv Adult Ed";#N/A,#N/A,FALSE,"Inv Voc Rehab";#N/A,#N/A,FALSE,"Inv TDHS";#N/A,#N/A,FALSE,"Inv JC"}</definedName>
  </definedNames>
  <calcPr calcId="191029"/>
  <pivotCaches>
    <pivotCache cacheId="0"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E4" i="16"/>
  <c r="D18" i="16"/>
  <c r="D22" i="16"/>
  <c r="D21" i="16"/>
  <c r="D20" i="16"/>
  <c r="D19" i="16"/>
  <c r="D17" i="16"/>
  <c r="D16" i="16"/>
  <c r="D10" i="16"/>
  <c r="D11" i="16"/>
  <c r="D9" i="16"/>
  <c r="D8" i="16"/>
  <c r="D6" i="16"/>
  <c r="D5" i="16"/>
  <c r="E13" i="10" l="1"/>
  <c r="E12" i="10"/>
  <c r="E11" i="10"/>
  <c r="E5" i="10"/>
  <c r="E4" i="10"/>
  <c r="E3" i="10"/>
  <c r="D15" i="7" l="1"/>
  <c r="D9" i="7"/>
  <c r="E17" i="7"/>
  <c r="I7" i="7"/>
  <c r="H16" i="7"/>
  <c r="I5" i="7"/>
  <c r="I10" i="7"/>
  <c r="I18" i="7"/>
  <c r="I9" i="7"/>
  <c r="H10" i="7"/>
  <c r="I20" i="7"/>
  <c r="I11" i="7"/>
  <c r="I15" i="7"/>
  <c r="H14" i="7"/>
  <c r="H19" i="7"/>
  <c r="I21" i="7"/>
  <c r="I17" i="7"/>
  <c r="I12" i="7"/>
  <c r="G23" i="10"/>
  <c r="I8" i="7"/>
  <c r="H9" i="7"/>
  <c r="H20" i="7"/>
  <c r="I19" i="7"/>
  <c r="I4" i="7"/>
  <c r="H13" i="7"/>
  <c r="H6" i="7"/>
  <c r="H4" i="7"/>
  <c r="I6" i="7"/>
  <c r="H8" i="7"/>
  <c r="I13" i="7"/>
  <c r="H12" i="7"/>
  <c r="H21" i="7"/>
  <c r="I16" i="7"/>
  <c r="H18" i="7"/>
  <c r="H17" i="7"/>
  <c r="H11" i="7"/>
  <c r="H5" i="7"/>
  <c r="I14" i="7"/>
  <c r="H15" i="7"/>
  <c r="H7" i="7"/>
  <c r="C14" i="10" l="1"/>
  <c r="B16" i="16" s="1"/>
  <c r="C5" i="10"/>
  <c r="D14" i="10"/>
  <c r="C16" i="16" s="1"/>
  <c r="H16" i="16" s="1"/>
  <c r="J16" i="16" s="1"/>
  <c r="C15" i="10"/>
  <c r="B17" i="16" s="1"/>
  <c r="C19" i="10"/>
  <c r="B15" i="16" s="1"/>
  <c r="D19" i="10"/>
  <c r="C15" i="16" s="1"/>
  <c r="C9" i="10"/>
  <c r="B9" i="16" s="1"/>
  <c r="D12" i="10"/>
  <c r="D4" i="10"/>
  <c r="D5" i="10"/>
  <c r="D6" i="10"/>
  <c r="C5" i="16" s="1"/>
  <c r="D13" i="10"/>
  <c r="C12" i="10"/>
  <c r="C16" i="10"/>
  <c r="B19" i="16" s="1"/>
  <c r="G17" i="7"/>
  <c r="D10" i="10"/>
  <c r="C11" i="16" s="1"/>
  <c r="C20" i="10"/>
  <c r="B22" i="16" s="1"/>
  <c r="C11" i="10"/>
  <c r="B14" i="16" s="1"/>
  <c r="D11" i="10"/>
  <c r="C7" i="10"/>
  <c r="B6" i="16" s="1"/>
  <c r="H6" i="16" s="1"/>
  <c r="J6" i="16" s="1"/>
  <c r="C18" i="10"/>
  <c r="B21" i="16" s="1"/>
  <c r="C4" i="10"/>
  <c r="D3" i="10"/>
  <c r="D18" i="10"/>
  <c r="C21" i="16" s="1"/>
  <c r="D15" i="10"/>
  <c r="C17" i="16" s="1"/>
  <c r="D7" i="10"/>
  <c r="C6" i="16" s="1"/>
  <c r="D8" i="10"/>
  <c r="C8" i="16" s="1"/>
  <c r="D9" i="10"/>
  <c r="C9" i="16" s="1"/>
  <c r="D16" i="10"/>
  <c r="C19" i="16" s="1"/>
  <c r="D20" i="10"/>
  <c r="C22" i="16" s="1"/>
  <c r="C3" i="10"/>
  <c r="C13" i="10"/>
  <c r="C10" i="10"/>
  <c r="B11" i="16" s="1"/>
  <c r="C17" i="10"/>
  <c r="B20" i="16" s="1"/>
  <c r="C8" i="10"/>
  <c r="B8" i="16" s="1"/>
  <c r="H8" i="16" s="1"/>
  <c r="J8" i="16" s="1"/>
  <c r="C6" i="10"/>
  <c r="B5" i="16" s="1"/>
  <c r="H5" i="16" s="1"/>
  <c r="J5" i="16" s="1"/>
  <c r="D17" i="10"/>
  <c r="C20" i="16" s="1"/>
  <c r="H20" i="16" s="1"/>
  <c r="J20" i="16" s="1"/>
  <c r="G21" i="7"/>
  <c r="E21" i="7"/>
  <c r="G20" i="7"/>
  <c r="E20" i="7"/>
  <c r="G19" i="7"/>
  <c r="E19" i="7"/>
  <c r="G18" i="7"/>
  <c r="E18" i="7"/>
  <c r="G16" i="7"/>
  <c r="E16" i="7"/>
  <c r="G15" i="7"/>
  <c r="E15" i="7"/>
  <c r="I25" i="16"/>
  <c r="H18" i="16"/>
  <c r="J18" i="16" s="1"/>
  <c r="F18" i="16"/>
  <c r="I13" i="16"/>
  <c r="H10" i="16"/>
  <c r="J10" i="16" s="1"/>
  <c r="H7" i="16"/>
  <c r="J7" i="16" s="1"/>
  <c r="F7" i="16"/>
  <c r="E13" i="16"/>
  <c r="H19" i="16" l="1"/>
  <c r="J19" i="16" s="1"/>
  <c r="H11" i="16"/>
  <c r="J11" i="16" s="1"/>
  <c r="F22" i="16"/>
  <c r="H15" i="16"/>
  <c r="J15" i="16" s="1"/>
  <c r="C4" i="16"/>
  <c r="H9" i="16"/>
  <c r="J9" i="16" s="1"/>
  <c r="F11" i="16"/>
  <c r="C13" i="16"/>
  <c r="H17" i="16"/>
  <c r="J17" i="16" s="1"/>
  <c r="H21" i="16"/>
  <c r="J21" i="16" s="1"/>
  <c r="C14" i="16"/>
  <c r="C23" i="16" s="1"/>
  <c r="H22" i="16"/>
  <c r="J22" i="16" s="1"/>
  <c r="B4" i="16"/>
  <c r="H4" i="16" s="1"/>
  <c r="J4" i="16" s="1"/>
  <c r="F15" i="16"/>
  <c r="B23" i="16"/>
  <c r="F12" i="16"/>
  <c r="F19" i="16"/>
  <c r="F17" i="16"/>
  <c r="E23" i="16"/>
  <c r="E25" i="16" s="1"/>
  <c r="F9" i="16"/>
  <c r="D13" i="16"/>
  <c r="F5" i="16"/>
  <c r="F8" i="16"/>
  <c r="D23" i="16"/>
  <c r="F10" i="16"/>
  <c r="F6" i="16"/>
  <c r="F16" i="16"/>
  <c r="F20" i="16"/>
  <c r="D25" i="16" l="1"/>
  <c r="H23" i="16"/>
  <c r="C25" i="16"/>
  <c r="F23" i="16"/>
  <c r="H14" i="16"/>
  <c r="J14" i="16" s="1"/>
  <c r="J23" i="16" s="1"/>
  <c r="F14" i="16"/>
  <c r="F4" i="16"/>
  <c r="F13" i="16" s="1"/>
  <c r="B13" i="16"/>
  <c r="B25" i="16" s="1"/>
  <c r="J13" i="16"/>
  <c r="J25" i="16" s="1"/>
  <c r="J28" i="16" s="1"/>
  <c r="H13" i="16"/>
  <c r="H25" i="16" s="1"/>
  <c r="F25" i="16" l="1"/>
  <c r="G13" i="7"/>
  <c r="G14" i="7"/>
  <c r="G12" i="7"/>
  <c r="G5" i="7"/>
  <c r="G6" i="7"/>
  <c r="G7" i="7"/>
  <c r="G8" i="7"/>
  <c r="G9" i="7"/>
  <c r="G10" i="7"/>
  <c r="G11" i="7"/>
  <c r="E27" i="4"/>
  <c r="E28" i="4"/>
  <c r="E29" i="4"/>
  <c r="E30" i="4"/>
  <c r="E26" i="4"/>
  <c r="E22" i="4"/>
  <c r="E23" i="4"/>
  <c r="E24" i="4"/>
  <c r="E25" i="4"/>
  <c r="E21" i="4"/>
  <c r="E17" i="4"/>
  <c r="E18" i="4"/>
  <c r="E19" i="4"/>
  <c r="E20" i="4"/>
  <c r="E16" i="4"/>
  <c r="E5" i="4"/>
  <c r="E6" i="4"/>
  <c r="E7" i="4"/>
  <c r="E8" i="4"/>
  <c r="E9" i="4"/>
  <c r="E10" i="4"/>
  <c r="E11" i="4"/>
  <c r="E12" i="4"/>
  <c r="E13" i="4"/>
  <c r="E14" i="4"/>
  <c r="E15" i="4"/>
  <c r="E4" i="4"/>
  <c r="D5" i="4"/>
  <c r="D6" i="4"/>
  <c r="D7" i="4"/>
  <c r="D8" i="4"/>
  <c r="D9" i="4"/>
  <c r="D10" i="4"/>
  <c r="D11" i="4"/>
  <c r="D12" i="4"/>
  <c r="D13" i="4"/>
  <c r="D14" i="4"/>
  <c r="D15" i="4"/>
  <c r="D4" i="4"/>
  <c r="F5" i="10" l="1"/>
  <c r="F10" i="10"/>
  <c r="F15" i="10"/>
  <c r="F17" i="10"/>
  <c r="F6" i="10"/>
  <c r="F11" i="10"/>
  <c r="F18" i="10"/>
  <c r="F16" i="10"/>
  <c r="F9" i="10"/>
  <c r="F14" i="10"/>
  <c r="G7" i="10"/>
  <c r="G12" i="10"/>
  <c r="G8" i="10"/>
  <c r="G13" i="10"/>
  <c r="G14" i="10"/>
  <c r="G9" i="10"/>
  <c r="G6" i="10"/>
  <c r="G16" i="10"/>
  <c r="G5" i="10"/>
  <c r="G20" i="10"/>
  <c r="F4" i="10"/>
  <c r="F19" i="10"/>
  <c r="F20" i="10"/>
  <c r="G4" i="10"/>
  <c r="G19" i="10"/>
  <c r="F8" i="10"/>
  <c r="F13" i="10"/>
  <c r="G11" i="10"/>
  <c r="G18" i="10"/>
  <c r="F7" i="10"/>
  <c r="F12" i="10"/>
  <c r="G10" i="10"/>
  <c r="G15" i="10"/>
  <c r="G17" i="10"/>
  <c r="D29" i="4"/>
  <c r="D30" i="4"/>
  <c r="D26" i="4"/>
  <c r="D27" i="4"/>
  <c r="D28" i="4"/>
  <c r="D24" i="4"/>
  <c r="D25" i="4"/>
  <c r="D19" i="4"/>
  <c r="D20" i="4"/>
  <c r="E9" i="7"/>
  <c r="E7" i="7"/>
  <c r="D22" i="4" l="1"/>
  <c r="D23" i="4"/>
  <c r="D21" i="4"/>
  <c r="D17" i="4"/>
  <c r="D18" i="4"/>
  <c r="D16" i="4"/>
  <c r="E14" i="7" l="1"/>
  <c r="E13" i="7"/>
  <c r="C6" i="5" l="1"/>
  <c r="D6" i="5"/>
  <c r="C7" i="5"/>
  <c r="D7" i="5"/>
  <c r="C8" i="5"/>
  <c r="D8" i="5"/>
  <c r="C9" i="5"/>
  <c r="D9" i="5"/>
  <c r="C10" i="5"/>
  <c r="D10" i="5"/>
  <c r="C11" i="5"/>
  <c r="D11" i="5"/>
  <c r="C12" i="5"/>
  <c r="D12" i="5"/>
  <c r="C13" i="5"/>
  <c r="D13" i="5"/>
  <c r="C14" i="5"/>
  <c r="D14" i="5"/>
  <c r="C15" i="5"/>
  <c r="D15" i="5"/>
  <c r="C16" i="5"/>
  <c r="D16" i="5"/>
  <c r="C17" i="5"/>
  <c r="D17" i="5"/>
  <c r="C7" i="6" l="1"/>
  <c r="D7" i="6"/>
  <c r="E7" i="6" s="1"/>
  <c r="C8" i="6"/>
  <c r="D8" i="6"/>
  <c r="E8" i="6" s="1"/>
  <c r="C9" i="6"/>
  <c r="D9" i="6"/>
  <c r="E9" i="6" s="1"/>
  <c r="C10" i="6"/>
  <c r="D10" i="6"/>
  <c r="E10" i="6" s="1"/>
  <c r="C11" i="6"/>
  <c r="D11" i="6"/>
  <c r="E11" i="6" s="1"/>
  <c r="C12" i="6"/>
  <c r="D12" i="6"/>
  <c r="E12" i="6" s="1"/>
  <c r="C13" i="6"/>
  <c r="D13" i="6"/>
  <c r="E13" i="6" s="1"/>
  <c r="C14" i="6"/>
  <c r="D14" i="6"/>
  <c r="E14" i="6" s="1"/>
  <c r="C15" i="6"/>
  <c r="D15" i="6"/>
  <c r="E15" i="6" s="1"/>
  <c r="C16" i="6"/>
  <c r="D16" i="6"/>
  <c r="E16" i="6" s="1"/>
  <c r="C17" i="6"/>
  <c r="D17" i="6"/>
  <c r="E17" i="6"/>
  <c r="C18" i="6"/>
  <c r="D18" i="6"/>
  <c r="E18" i="6" s="1"/>
  <c r="A19" i="6" l="1"/>
  <c r="B26" i="5" l="1"/>
  <c r="A14" i="6" l="1"/>
  <c r="A13" i="6"/>
  <c r="A12" i="6"/>
  <c r="A11" i="6"/>
  <c r="A10" i="6"/>
  <c r="A9" i="6"/>
  <c r="A8" i="6"/>
  <c r="A7" i="6"/>
  <c r="A14" i="5"/>
  <c r="A13" i="5"/>
  <c r="A12" i="5"/>
  <c r="A11" i="5"/>
  <c r="A10" i="5"/>
  <c r="A9" i="5"/>
  <c r="A8" i="5"/>
  <c r="A7" i="5"/>
  <c r="A6" i="5"/>
  <c r="A25" i="8" l="1"/>
  <c r="A24" i="8"/>
  <c r="A23" i="8"/>
  <c r="A22" i="8"/>
  <c r="A26" i="6"/>
  <c r="A25" i="6"/>
  <c r="A24" i="6"/>
  <c r="A23" i="6"/>
  <c r="A25" i="5"/>
  <c r="A24" i="5"/>
  <c r="A23" i="5"/>
  <c r="A22" i="5"/>
  <c r="E5" i="7" l="1"/>
  <c r="E6" i="7"/>
  <c r="E8" i="7"/>
  <c r="E10" i="7"/>
  <c r="E11" i="7"/>
  <c r="E12" i="7"/>
  <c r="F17" i="7" s="1"/>
  <c r="E4" i="7"/>
  <c r="C19" i="6"/>
  <c r="D19" i="6"/>
  <c r="E19" i="6" s="1"/>
  <c r="C20" i="6"/>
  <c r="D20" i="6"/>
  <c r="E20" i="6" s="1"/>
  <c r="C21" i="6"/>
  <c r="D21" i="6"/>
  <c r="E21" i="6" s="1"/>
  <c r="C22" i="6"/>
  <c r="D22" i="6"/>
  <c r="E22" i="6" s="1"/>
  <c r="E7" i="5"/>
  <c r="E8" i="5"/>
  <c r="E9" i="5"/>
  <c r="E10" i="5"/>
  <c r="E11" i="5"/>
  <c r="E12" i="5"/>
  <c r="E13" i="5"/>
  <c r="E14" i="5"/>
  <c r="E15" i="5"/>
  <c r="E16" i="5"/>
  <c r="E17" i="5"/>
  <c r="C18" i="5"/>
  <c r="D18" i="5"/>
  <c r="E18" i="5" s="1"/>
  <c r="C19" i="5"/>
  <c r="D19" i="5"/>
  <c r="E19" i="5" s="1"/>
  <c r="C20" i="5"/>
  <c r="D20" i="5"/>
  <c r="E20" i="5" s="1"/>
  <c r="C21" i="5"/>
  <c r="D21" i="5"/>
  <c r="E21" i="5" s="1"/>
  <c r="E6" i="5"/>
  <c r="F21" i="7" l="1"/>
  <c r="F18" i="7"/>
  <c r="F19" i="7"/>
  <c r="F20" i="7"/>
  <c r="F15" i="7"/>
  <c r="F16" i="7"/>
  <c r="F12" i="7"/>
  <c r="F13" i="7"/>
  <c r="F14" i="7"/>
  <c r="F9" i="7"/>
  <c r="F7" i="7"/>
  <c r="F10" i="7"/>
  <c r="F8" i="7"/>
  <c r="F4" i="7"/>
  <c r="F6" i="7"/>
  <c r="F11" i="7"/>
  <c r="F5" i="7"/>
  <c r="A21" i="8"/>
  <c r="A20" i="8"/>
  <c r="A19" i="8"/>
  <c r="A22" i="6"/>
  <c r="A21" i="6"/>
  <c r="A20" i="6"/>
  <c r="A21" i="5"/>
  <c r="A20" i="5"/>
  <c r="A19" i="5"/>
  <c r="A18" i="5"/>
  <c r="A17" i="5"/>
  <c r="A16" i="5"/>
  <c r="A15" i="5"/>
  <c r="I26" i="8" l="1"/>
  <c r="L28" i="5" l="1"/>
  <c r="J26" i="5" l="1"/>
  <c r="K26" i="5"/>
  <c r="J27" i="6"/>
  <c r="K27" i="6"/>
  <c r="E27" i="6"/>
  <c r="F9" i="6" s="1"/>
  <c r="G9" i="6" s="1"/>
  <c r="I9" i="6" s="1"/>
  <c r="E26" i="5"/>
  <c r="F11" i="5" l="1"/>
  <c r="G11" i="5" s="1"/>
  <c r="F8" i="5"/>
  <c r="G8" i="5" s="1"/>
  <c r="F21" i="5"/>
  <c r="G21" i="5" s="1"/>
  <c r="F6" i="5"/>
  <c r="G6" i="5" s="1"/>
  <c r="I6" i="5" s="1"/>
  <c r="F18" i="5"/>
  <c r="G18" i="5" s="1"/>
  <c r="I18" i="5" s="1"/>
  <c r="F10" i="5"/>
  <c r="G10" i="5" s="1"/>
  <c r="I10" i="5" s="1"/>
  <c r="F17" i="5"/>
  <c r="G17" i="5" s="1"/>
  <c r="F9" i="5"/>
  <c r="G9" i="5" s="1"/>
  <c r="I9" i="5" s="1"/>
  <c r="F14" i="5"/>
  <c r="G14" i="5" s="1"/>
  <c r="F13" i="5"/>
  <c r="G13" i="5" s="1"/>
  <c r="F20" i="5"/>
  <c r="G20" i="5" s="1"/>
  <c r="F16" i="5"/>
  <c r="G16" i="5" s="1"/>
  <c r="F12" i="5"/>
  <c r="G12" i="5" s="1"/>
  <c r="F7" i="5"/>
  <c r="G7" i="5" s="1"/>
  <c r="F19" i="5"/>
  <c r="G19" i="5" s="1"/>
  <c r="F15" i="5"/>
  <c r="G15" i="5" s="1"/>
  <c r="F20" i="6"/>
  <c r="G20" i="6" s="1"/>
  <c r="F12" i="6"/>
  <c r="G12" i="6" s="1"/>
  <c r="F13" i="6"/>
  <c r="G13" i="6" s="1"/>
  <c r="F17" i="6"/>
  <c r="G17" i="6" s="1"/>
  <c r="F21" i="6"/>
  <c r="G21" i="6" s="1"/>
  <c r="F10" i="6"/>
  <c r="G10" i="6" s="1"/>
  <c r="F14" i="6"/>
  <c r="G14" i="6" s="1"/>
  <c r="F18" i="6"/>
  <c r="G18" i="6" s="1"/>
  <c r="F22" i="6"/>
  <c r="G22" i="6" s="1"/>
  <c r="F11" i="6"/>
  <c r="G11" i="6" s="1"/>
  <c r="F15" i="6"/>
  <c r="G15" i="6" s="1"/>
  <c r="F19" i="6"/>
  <c r="G19" i="6" s="1"/>
  <c r="F7" i="6"/>
  <c r="G7" i="6" s="1"/>
  <c r="F16" i="6"/>
  <c r="G16" i="6" s="1"/>
  <c r="F8" i="6"/>
  <c r="G8" i="6" s="1"/>
  <c r="B26" i="8"/>
  <c r="B27" i="6"/>
  <c r="I11" i="5" l="1"/>
  <c r="I21" i="5"/>
  <c r="I8" i="5"/>
  <c r="I13" i="5"/>
  <c r="I17" i="5"/>
  <c r="D9" i="8"/>
  <c r="D13" i="8"/>
  <c r="D17" i="8"/>
  <c r="D21" i="8"/>
  <c r="D7" i="8"/>
  <c r="D19" i="8"/>
  <c r="D8" i="8"/>
  <c r="D12" i="8"/>
  <c r="D16" i="8"/>
  <c r="D20" i="8"/>
  <c r="D10" i="8"/>
  <c r="D14" i="8"/>
  <c r="D18" i="8"/>
  <c r="D11" i="8"/>
  <c r="D15" i="8"/>
  <c r="G26" i="5"/>
  <c r="I14" i="5"/>
  <c r="I15" i="6"/>
  <c r="I16" i="6"/>
  <c r="I14" i="6"/>
  <c r="I17" i="6"/>
  <c r="G27" i="6"/>
  <c r="I7" i="6"/>
  <c r="I10" i="6"/>
  <c r="I13" i="6"/>
  <c r="I19" i="6"/>
  <c r="I22" i="6"/>
  <c r="I12" i="6"/>
  <c r="I8" i="6"/>
  <c r="I18" i="6"/>
  <c r="I21" i="6"/>
  <c r="I20" i="6"/>
  <c r="I11" i="6"/>
  <c r="F26" i="5"/>
  <c r="I15" i="5"/>
  <c r="I16" i="5"/>
  <c r="I20" i="5"/>
  <c r="I7" i="5"/>
  <c r="I19" i="5"/>
  <c r="I12" i="5"/>
  <c r="F27" i="6"/>
  <c r="I26" i="5" l="1"/>
  <c r="F15" i="8"/>
  <c r="G15" i="8"/>
  <c r="H15" i="8"/>
  <c r="H10" i="8"/>
  <c r="G10" i="8"/>
  <c r="F10" i="8"/>
  <c r="H8" i="8"/>
  <c r="F8" i="8"/>
  <c r="G8" i="8"/>
  <c r="F21" i="8"/>
  <c r="H21" i="8"/>
  <c r="G21" i="8"/>
  <c r="F11" i="8"/>
  <c r="G11" i="8"/>
  <c r="H11" i="8"/>
  <c r="H20" i="8"/>
  <c r="F20" i="8"/>
  <c r="G20" i="8"/>
  <c r="F19" i="8"/>
  <c r="G19" i="8"/>
  <c r="H19" i="8"/>
  <c r="F17" i="8"/>
  <c r="H17" i="8"/>
  <c r="G17" i="8"/>
  <c r="H18" i="8"/>
  <c r="G18" i="8"/>
  <c r="F18" i="8"/>
  <c r="H16" i="8"/>
  <c r="F16" i="8"/>
  <c r="G16" i="8"/>
  <c r="F7" i="8"/>
  <c r="G7" i="8"/>
  <c r="H7" i="8"/>
  <c r="F13" i="8"/>
  <c r="H13" i="8"/>
  <c r="G13" i="8"/>
  <c r="H14" i="8"/>
  <c r="F14" i="8"/>
  <c r="G14" i="8"/>
  <c r="H12" i="8"/>
  <c r="F12" i="8"/>
  <c r="G12" i="8"/>
  <c r="D6" i="8"/>
  <c r="F9" i="8"/>
  <c r="H9" i="8"/>
  <c r="G9" i="8"/>
  <c r="I27" i="6"/>
  <c r="H6" i="8" l="1"/>
  <c r="G6" i="8"/>
  <c r="D26" i="8"/>
  <c r="F6" i="8"/>
  <c r="G26" i="8" l="1"/>
  <c r="F26" i="8"/>
  <c r="H26" i="8"/>
  <c r="G4" i="7" l="1"/>
  <c r="F3" i="10"/>
  <c r="G3" i="10" l="1"/>
  <c r="G22" i="10" s="1"/>
  <c r="G24" i="10" s="1"/>
</calcChain>
</file>

<file path=xl/sharedStrings.xml><?xml version="1.0" encoding="utf-8"?>
<sst xmlns="http://schemas.openxmlformats.org/spreadsheetml/2006/main" count="4055" uniqueCount="393">
  <si>
    <t>ONE-STOP OPERATING BUDGET</t>
  </si>
  <si>
    <t>A County American Job Center (Comprehensive)</t>
  </si>
  <si>
    <r>
      <rPr>
        <b/>
        <sz val="11"/>
        <rFont val="Arial Narrow"/>
        <family val="2"/>
      </rPr>
      <t>Number of Internet Connections</t>
    </r>
  </si>
  <si>
    <r>
      <rPr>
        <b/>
        <sz val="11"/>
        <rFont val="Arial Narrow"/>
        <family val="2"/>
      </rPr>
      <t>Number of Telephone Lines</t>
    </r>
  </si>
  <si>
    <r>
      <rPr>
        <b/>
        <sz val="11"/>
        <rFont val="Arial Narrow"/>
        <family val="2"/>
      </rPr>
      <t>Total</t>
    </r>
  </si>
  <si>
    <r>
      <rPr>
        <b/>
        <sz val="11"/>
        <rFont val="Arial Narrow"/>
        <family val="2"/>
      </rPr>
      <t>Partner Program</t>
    </r>
  </si>
  <si>
    <r>
      <rPr>
        <b/>
        <sz val="11"/>
        <rFont val="Arial Narrow"/>
        <family val="2"/>
      </rPr>
      <t># of Staff</t>
    </r>
  </si>
  <si>
    <r>
      <rPr>
        <b/>
        <sz val="11"/>
        <rFont val="Arial Narrow"/>
        <family val="2"/>
      </rPr>
      <t>Weekly Staff Hours</t>
    </r>
  </si>
  <si>
    <t>Partner Program</t>
  </si>
  <si>
    <t># of Staff</t>
  </si>
  <si>
    <t>Weekly Staff Hours</t>
  </si>
  <si>
    <r>
      <rPr>
        <b/>
        <sz val="11"/>
        <rFont val="Arial Narrow"/>
        <family val="2"/>
      </rPr>
      <t>Infrastructure Costs</t>
    </r>
  </si>
  <si>
    <r>
      <rPr>
        <b/>
        <sz val="11"/>
        <rFont val="Arial Narrow"/>
        <family val="2"/>
      </rPr>
      <t>Shared Services</t>
    </r>
  </si>
  <si>
    <r>
      <rPr>
        <b/>
        <sz val="11"/>
        <rFont val="Arial Narrow"/>
        <family val="2"/>
      </rPr>
      <t>Career Services</t>
    </r>
  </si>
  <si>
    <r>
      <rPr>
        <b/>
        <sz val="11"/>
        <rFont val="Arial Narrow"/>
        <family val="2"/>
      </rPr>
      <t>Internet Connections Paid for Based on Office Sharing/Payment Ratio</t>
    </r>
  </si>
  <si>
    <r>
      <rPr>
        <b/>
        <sz val="11"/>
        <rFont val="Arial Narrow"/>
        <family val="2"/>
      </rPr>
      <t>% of Total Internet Connections</t>
    </r>
  </si>
  <si>
    <r>
      <rPr>
        <b/>
        <sz val="11"/>
        <rFont val="Arial Narrow"/>
        <family val="2"/>
      </rPr>
      <t>Internet Connections Cost</t>
    </r>
  </si>
  <si>
    <r>
      <rPr>
        <b/>
        <sz val="11"/>
        <rFont val="Arial Narrow"/>
        <family val="2"/>
      </rPr>
      <t>Internet Connections Cost Breakdown by Cost Category</t>
    </r>
  </si>
  <si>
    <r>
      <rPr>
        <b/>
        <sz val="11"/>
        <rFont val="Arial Narrow"/>
        <family val="2"/>
      </rPr>
      <t>Total Office Internet Connections</t>
    </r>
  </si>
  <si>
    <t>Internet Connections</t>
  </si>
  <si>
    <r>
      <rPr>
        <vertAlign val="superscript"/>
        <sz val="11"/>
        <color theme="1"/>
        <rFont val="Calibri"/>
        <family val="2"/>
        <scheme val="minor"/>
      </rPr>
      <t xml:space="preserve">1 </t>
    </r>
    <r>
      <rPr>
        <sz val="11"/>
        <color theme="1"/>
        <rFont val="Calibri"/>
        <family val="2"/>
        <scheme val="minor"/>
      </rPr>
      <t xml:space="preserve">These partners/programs are linked virtually through online service access to a program staff member via American Job Center resource rooms and through cross-trained front desk staff and other, physically co-located, partner staff who can provide information and referrals.
</t>
    </r>
    <r>
      <rPr>
        <vertAlign val="superscript"/>
        <sz val="11"/>
        <color theme="1"/>
        <rFont val="Calibri"/>
        <family val="2"/>
        <scheme val="minor"/>
      </rPr>
      <t>2</t>
    </r>
    <r>
      <rPr>
        <sz val="11"/>
        <color theme="1"/>
        <rFont val="Calibri"/>
        <family val="2"/>
        <scheme val="minor"/>
      </rPr>
      <t xml:space="preserve"> Common / shared areas include:  resource rooms, conference rooms, classrooms, workshop rooms, staff break room/kitchen, bathrooms, etc.</t>
    </r>
  </si>
  <si>
    <r>
      <rPr>
        <b/>
        <sz val="11"/>
        <rFont val="Arial Narrow"/>
        <family val="2"/>
      </rPr>
      <t>Telephone Lines Paid for Based on Office Sharing / Payment Ratio</t>
    </r>
  </si>
  <si>
    <r>
      <rPr>
        <b/>
        <sz val="11"/>
        <rFont val="Arial Narrow"/>
        <family val="2"/>
      </rPr>
      <t>% of Total Telephone Lines Utilized</t>
    </r>
  </si>
  <si>
    <r>
      <rPr>
        <b/>
        <sz val="11"/>
        <rFont val="Arial Narrow"/>
        <family val="2"/>
      </rPr>
      <t>Telephone Line Cost</t>
    </r>
  </si>
  <si>
    <r>
      <rPr>
        <b/>
        <sz val="11"/>
        <rFont val="Arial Narrow"/>
        <family val="2"/>
      </rPr>
      <t>Telephone Line Cost Breakdown by Cost Category</t>
    </r>
  </si>
  <si>
    <r>
      <rPr>
        <b/>
        <sz val="11"/>
        <rFont val="Arial Narrow"/>
        <family val="2"/>
      </rPr>
      <t>Total Office Telephone Lines</t>
    </r>
  </si>
  <si>
    <t>Telephone Lines</t>
  </si>
  <si>
    <r>
      <rPr>
        <vertAlign val="superscript"/>
        <sz val="11"/>
        <color theme="1"/>
        <rFont val="Calibri"/>
        <family val="2"/>
        <scheme val="minor"/>
      </rPr>
      <t>1</t>
    </r>
    <r>
      <rPr>
        <sz val="11"/>
        <color theme="1"/>
        <rFont val="Calibri"/>
        <family val="2"/>
        <scheme val="minor"/>
      </rPr>
      <t xml:space="preserve"> These partners/programs are linked virtually through online service access to a program staff member via American Job Center resource rooms and through cross-trained front desk staff and other, physically co-located, partner staff who can provide information and referrals.
</t>
    </r>
    <r>
      <rPr>
        <vertAlign val="superscript"/>
        <sz val="11"/>
        <color theme="1"/>
        <rFont val="Calibri"/>
        <family val="2"/>
        <scheme val="minor"/>
      </rPr>
      <t xml:space="preserve">2 </t>
    </r>
    <r>
      <rPr>
        <sz val="11"/>
        <color theme="1"/>
        <rFont val="Calibri"/>
        <family val="2"/>
        <scheme val="minor"/>
      </rPr>
      <t>Common / shared areas include:  resource rooms, conference rooms, classrooms, workshop rooms, staff break room/kitchen, bathrooms, etc.</t>
    </r>
  </si>
  <si>
    <r>
      <rPr>
        <b/>
        <sz val="11"/>
        <rFont val="Arial Narrow"/>
        <family val="2"/>
      </rPr>
      <t># of Customers Served</t>
    </r>
  </si>
  <si>
    <r>
      <rPr>
        <b/>
        <sz val="11"/>
        <rFont val="Arial Narrow"/>
        <family val="2"/>
      </rPr>
      <t>% of Total Customers Served</t>
    </r>
  </si>
  <si>
    <r>
      <rPr>
        <b/>
        <sz val="11"/>
        <rFont val="Arial Narrow"/>
        <family val="2"/>
      </rPr>
      <t>Customers Served Cost</t>
    </r>
  </si>
  <si>
    <r>
      <rPr>
        <b/>
        <sz val="11"/>
        <rFont val="Arial Narrow"/>
        <family val="2"/>
      </rPr>
      <t>Customers Served Cost Breakdown by Cost Category</t>
    </r>
  </si>
  <si>
    <r>
      <t>Customers Served</t>
    </r>
    <r>
      <rPr>
        <vertAlign val="superscript"/>
        <sz val="20"/>
        <color theme="1"/>
        <rFont val="Calibri"/>
        <family val="2"/>
        <scheme val="minor"/>
      </rPr>
      <t>1</t>
    </r>
  </si>
  <si>
    <r>
      <rPr>
        <vertAlign val="superscript"/>
        <sz val="11"/>
        <color theme="1"/>
        <rFont val="Calibri"/>
        <family val="2"/>
        <scheme val="minor"/>
      </rPr>
      <t xml:space="preserve">1 </t>
    </r>
    <r>
      <rPr>
        <sz val="11"/>
        <color theme="1"/>
        <rFont val="Calibri"/>
        <family val="2"/>
        <scheme val="minor"/>
      </rPr>
      <t>In this (hypothetical ) example, projections are based on (fictious) previous program year actual numbers, plus a projected increase of 2%.</t>
    </r>
  </si>
  <si>
    <t>Row Labels</t>
  </si>
  <si>
    <t>Customers Served</t>
  </si>
  <si>
    <t>FTE</t>
  </si>
  <si>
    <t>Number of Internet Connections</t>
  </si>
  <si>
    <t>Number of Telephone Lines</t>
  </si>
  <si>
    <t>Square Footage</t>
  </si>
  <si>
    <t>Grand Total</t>
  </si>
  <si>
    <t>Career Services</t>
  </si>
  <si>
    <t>Infrastructure Costs</t>
  </si>
  <si>
    <t>Shared Services</t>
  </si>
  <si>
    <t xml:space="preserve"> Cost</t>
  </si>
  <si>
    <t>Total</t>
  </si>
  <si>
    <t>Shared Direct</t>
  </si>
  <si>
    <t>Printing</t>
  </si>
  <si>
    <t>Communications</t>
  </si>
  <si>
    <t>Location</t>
  </si>
  <si>
    <t>Partner</t>
  </si>
  <si>
    <t>Salaries</t>
  </si>
  <si>
    <t>Benefits</t>
  </si>
  <si>
    <t>Travel</t>
  </si>
  <si>
    <t>Non-Shared Direct</t>
  </si>
  <si>
    <t>Direct</t>
  </si>
  <si>
    <t>Additional Costs</t>
  </si>
  <si>
    <t>Vocational Rehabilitation</t>
  </si>
  <si>
    <t>Utilities</t>
  </si>
  <si>
    <t>Supplies</t>
  </si>
  <si>
    <t>Partner Organization</t>
  </si>
  <si>
    <t>Authorization / Category</t>
  </si>
  <si>
    <t>Adult Education</t>
  </si>
  <si>
    <t>Department of Rehabilitation Services</t>
  </si>
  <si>
    <t>WIOA title IV State Vocational Rehabilitation program, authorized under title I of the Rehabilitation Act of 1973 (29 U.S.C.720 et seq.)</t>
  </si>
  <si>
    <t>Jobs for Veterans State Grants (JVSG), authorized under chapter 41 of title 38, U.S.C.</t>
  </si>
  <si>
    <t>Trade Adjustment Assistance (TAA)</t>
  </si>
  <si>
    <t>Trade Adjustment Assistance (TAA), authorized under chapter 2 of title II of the Trade Act of 1974 (19 U.S.C. 2271et seq.)</t>
  </si>
  <si>
    <t>Wagner-Peyser Employment Services (ES)</t>
  </si>
  <si>
    <t>WIOA Adult, Dislocated Workers, and Youth Programs</t>
  </si>
  <si>
    <t>WIOA title I Adult, Dislocated Workers, and Youth Programs</t>
  </si>
  <si>
    <r>
      <rPr>
        <b/>
        <sz val="10"/>
        <color rgb="FFFFFFFF"/>
        <rFont val="Calibri"/>
        <family val="2"/>
        <scheme val="minor"/>
      </rPr>
      <t>Cost Category</t>
    </r>
  </si>
  <si>
    <r>
      <rPr>
        <b/>
        <sz val="10"/>
        <color rgb="FFFFFFFF"/>
        <rFont val="Calibri"/>
        <family val="2"/>
        <scheme val="minor"/>
      </rPr>
      <t>Cost Pool</t>
    </r>
  </si>
  <si>
    <r>
      <rPr>
        <b/>
        <sz val="10"/>
        <color rgb="FFFFFFFF"/>
        <rFont val="Calibri"/>
        <family val="2"/>
        <scheme val="minor"/>
      </rPr>
      <t>Cost Item</t>
    </r>
  </si>
  <si>
    <t>Column Labels</t>
  </si>
  <si>
    <t>Direct Costs</t>
  </si>
  <si>
    <t>Non-Shared Direct Costs</t>
  </si>
  <si>
    <t>WIOA title III Wagner-Peyser Employment Services (ES), authorized under the Wagner-Peyser Act (29 U.S.C. 49 et seq.),  also providing the state’s public labor exchange</t>
  </si>
  <si>
    <t>Re-employment Services Eligibility and Assessment</t>
  </si>
  <si>
    <t>CASA</t>
  </si>
  <si>
    <t>TAX</t>
  </si>
  <si>
    <t>U I</t>
  </si>
  <si>
    <t>Equipment</t>
  </si>
  <si>
    <t>Billed Amount</t>
  </si>
  <si>
    <t>Cost</t>
  </si>
  <si>
    <t>Center Type</t>
  </si>
  <si>
    <t>Cost Category</t>
  </si>
  <si>
    <t>Allocation Base</t>
  </si>
  <si>
    <t>Cost Pool</t>
  </si>
  <si>
    <t>Alamo</t>
  </si>
  <si>
    <t>Comprehensive</t>
  </si>
  <si>
    <t>CSPED</t>
  </si>
  <si>
    <t>Alcoa</t>
  </si>
  <si>
    <t>Affiliate</t>
  </si>
  <si>
    <t>FLC</t>
  </si>
  <si>
    <t>Ashland City</t>
  </si>
  <si>
    <t>Specialized</t>
  </si>
  <si>
    <t>Job Corps</t>
  </si>
  <si>
    <t>Athens</t>
  </si>
  <si>
    <t>JVSG - CONS</t>
  </si>
  <si>
    <t>Bolivar</t>
  </si>
  <si>
    <t>JVSG - DVOP</t>
  </si>
  <si>
    <t>Brownsville</t>
  </si>
  <si>
    <t>JVSG - LVER</t>
  </si>
  <si>
    <t>Camden</t>
  </si>
  <si>
    <t>Reentry</t>
  </si>
  <si>
    <t>Maintenance</t>
  </si>
  <si>
    <t>Carthage</t>
  </si>
  <si>
    <t>RESEA - Local</t>
  </si>
  <si>
    <t>Third Party Professional</t>
  </si>
  <si>
    <t>Celina</t>
  </si>
  <si>
    <t>RESEA - State</t>
  </si>
  <si>
    <t>Centerville</t>
  </si>
  <si>
    <t>SCSEP</t>
  </si>
  <si>
    <t>Rentals and Insurance</t>
  </si>
  <si>
    <t>Chattanooga</t>
  </si>
  <si>
    <t>SNAP - Local</t>
  </si>
  <si>
    <t>Motor Vehicle Operations</t>
  </si>
  <si>
    <t>Clarksville</t>
  </si>
  <si>
    <t>SNAP - State</t>
  </si>
  <si>
    <t>Awards</t>
  </si>
  <si>
    <t>Cleveland</t>
  </si>
  <si>
    <t>Grants and Subsidies</t>
  </si>
  <si>
    <t>Columbia</t>
  </si>
  <si>
    <t>TANF</t>
  </si>
  <si>
    <t>Other Expenses</t>
  </si>
  <si>
    <t>Cookeville</t>
  </si>
  <si>
    <t>TCAT - Athens</t>
  </si>
  <si>
    <t>Covington</t>
  </si>
  <si>
    <t>TCAT - Chattanooga</t>
  </si>
  <si>
    <t>Training for Employees</t>
  </si>
  <si>
    <t>Crossville</t>
  </si>
  <si>
    <t>TCAT - Covington</t>
  </si>
  <si>
    <t>Data Processing</t>
  </si>
  <si>
    <t>Dayton</t>
  </si>
  <si>
    <t>TCAT - Crossville</t>
  </si>
  <si>
    <t>Professional Services</t>
  </si>
  <si>
    <t>Decherd</t>
  </si>
  <si>
    <t>TCAT - Crump</t>
  </si>
  <si>
    <t>Indirect Costs</t>
  </si>
  <si>
    <t>Dickson</t>
  </si>
  <si>
    <t>TCAT - Dickson</t>
  </si>
  <si>
    <t>Dover</t>
  </si>
  <si>
    <t>TCAT - Elizabethton</t>
  </si>
  <si>
    <t>Dresden</t>
  </si>
  <si>
    <t>TCAT - Harriman</t>
  </si>
  <si>
    <t>Dunlap</t>
  </si>
  <si>
    <t>TCAT - Hartsville</t>
  </si>
  <si>
    <t>Dyersburg</t>
  </si>
  <si>
    <t>TCAT - Hohenwald</t>
  </si>
  <si>
    <t>Elizabethton</t>
  </si>
  <si>
    <t>TCAT - Jacksboro</t>
  </si>
  <si>
    <t>Erin</t>
  </si>
  <si>
    <t>TCAT - Jackson</t>
  </si>
  <si>
    <t>Erwin</t>
  </si>
  <si>
    <t>TCAT - Knoxville</t>
  </si>
  <si>
    <t>Fayetteville</t>
  </si>
  <si>
    <t>TCAT - Livingston</t>
  </si>
  <si>
    <t>Fort Campbell</t>
  </si>
  <si>
    <t>TCAT - Mckenzie</t>
  </si>
  <si>
    <t>Franklin</t>
  </si>
  <si>
    <t>TCAT - McMinnville</t>
  </si>
  <si>
    <t>Gainesboro</t>
  </si>
  <si>
    <t>TCAT - Memphis</t>
  </si>
  <si>
    <t>Gallatin</t>
  </si>
  <si>
    <t>TCAT - Morristown</t>
  </si>
  <si>
    <t>Greeneville</t>
  </si>
  <si>
    <t>TCAT - Murfreesboro</t>
  </si>
  <si>
    <t>Grundy</t>
  </si>
  <si>
    <t>TCAT - Nashville</t>
  </si>
  <si>
    <t>Henderson</t>
  </si>
  <si>
    <t>TCAT - Newbern</t>
  </si>
  <si>
    <t>Hohenwald</t>
  </si>
  <si>
    <t>TCAT - Onedia</t>
  </si>
  <si>
    <t>Humboldt</t>
  </si>
  <si>
    <t>TCAT - Paris</t>
  </si>
  <si>
    <t>Huntingdon</t>
  </si>
  <si>
    <t>TCAT - Pulaski</t>
  </si>
  <si>
    <t>Jacksboro</t>
  </si>
  <si>
    <t>TCAT - Ripley</t>
  </si>
  <si>
    <t>Jackson</t>
  </si>
  <si>
    <t>TCAT - Shelbyville</t>
  </si>
  <si>
    <t>Jamestown</t>
  </si>
  <si>
    <t>Ticket to Work</t>
  </si>
  <si>
    <t>Jasper</t>
  </si>
  <si>
    <t>Unemployment Insurance</t>
  </si>
  <si>
    <t>Johnson City</t>
  </si>
  <si>
    <t>WIOA Title I - Adult</t>
  </si>
  <si>
    <t>Kimball</t>
  </si>
  <si>
    <t>WIOA Title I - Dislocated Worker</t>
  </si>
  <si>
    <t>Kingsport</t>
  </si>
  <si>
    <t>WIOA Title I - Youth</t>
  </si>
  <si>
    <t>Knoxville</t>
  </si>
  <si>
    <t>WIOA Title II - Adult Education</t>
  </si>
  <si>
    <t>Lafayette</t>
  </si>
  <si>
    <t>Lawrenceburg</t>
  </si>
  <si>
    <t>WIOA Title IV - Vocational Rehabilitation</t>
  </si>
  <si>
    <t>Lebanon</t>
  </si>
  <si>
    <t>Lenoir City</t>
  </si>
  <si>
    <t>Lewisburg</t>
  </si>
  <si>
    <t>Lexington</t>
  </si>
  <si>
    <t>Linden</t>
  </si>
  <si>
    <t>Livingston</t>
  </si>
  <si>
    <t>Lynchburg</t>
  </si>
  <si>
    <t>Maynardville</t>
  </si>
  <si>
    <t>McMinnville</t>
  </si>
  <si>
    <t>Memphis- Angelus</t>
  </si>
  <si>
    <t>Memphis- Beale Street</t>
  </si>
  <si>
    <t>Memphis- Hickory Hill</t>
  </si>
  <si>
    <t>Memphis- Walnut Grove</t>
  </si>
  <si>
    <t>Morristown</t>
  </si>
  <si>
    <t>Mountain City</t>
  </si>
  <si>
    <t>Murfreesboro</t>
  </si>
  <si>
    <t>Nashville</t>
  </si>
  <si>
    <t>Oak Ridge</t>
  </si>
  <si>
    <t>Oneida</t>
  </si>
  <si>
    <t>Paris</t>
  </si>
  <si>
    <t>Parsons</t>
  </si>
  <si>
    <t>Pulaski</t>
  </si>
  <si>
    <t>Ripley</t>
  </si>
  <si>
    <t>Rockwood</t>
  </si>
  <si>
    <t>Rogersville</t>
  </si>
  <si>
    <t>Savannah</t>
  </si>
  <si>
    <t>Selmer</t>
  </si>
  <si>
    <t>Sevierville</t>
  </si>
  <si>
    <t>Shelbyville</t>
  </si>
  <si>
    <t>Smithville</t>
  </si>
  <si>
    <t>Sneedville</t>
  </si>
  <si>
    <t>Somerville</t>
  </si>
  <si>
    <t>Sparta</t>
  </si>
  <si>
    <t>Springfield</t>
  </si>
  <si>
    <t>Tazewell</t>
  </si>
  <si>
    <t>Tiptonville</t>
  </si>
  <si>
    <t>Trousdale</t>
  </si>
  <si>
    <t>Tullahoma</t>
  </si>
  <si>
    <t>Union City</t>
  </si>
  <si>
    <t>Vonore</t>
  </si>
  <si>
    <t>Wartburg</t>
  </si>
  <si>
    <t>Waverly</t>
  </si>
  <si>
    <t>Waynesboro</t>
  </si>
  <si>
    <t>Woodbury</t>
  </si>
  <si>
    <t>LWDA</t>
  </si>
  <si>
    <t>East</t>
  </si>
  <si>
    <t>Northeast</t>
  </si>
  <si>
    <t>Southeast</t>
  </si>
  <si>
    <t>Northern Middle</t>
  </si>
  <si>
    <t>Southern Middle</t>
  </si>
  <si>
    <t>Upper Cumberland</t>
  </si>
  <si>
    <t>Northwest</t>
  </si>
  <si>
    <t>Southwest</t>
  </si>
  <si>
    <t>Greater Memphis</t>
  </si>
  <si>
    <t>Direct Linkage</t>
  </si>
  <si>
    <t>Assigned Office Space / Square Footage</t>
  </si>
  <si>
    <t>% of Total Square Footage</t>
  </si>
  <si>
    <t>Square Footage Cost</t>
  </si>
  <si>
    <t>Square Footage Cost Breakdown by Cost Category</t>
  </si>
  <si>
    <t>FTEs</t>
  </si>
  <si>
    <t>% of Total FTEs</t>
  </si>
  <si>
    <t>FTE Cost</t>
  </si>
  <si>
    <t>FTE Cost Breakdown by Cost Category</t>
  </si>
  <si>
    <t>Total Partner Contributions - By Cost Category</t>
  </si>
  <si>
    <r>
      <t>Full- Time Equivalent (FTE)</t>
    </r>
    <r>
      <rPr>
        <vertAlign val="superscript"/>
        <sz val="20"/>
        <rFont val="Calibri"/>
        <family val="2"/>
        <scheme val="minor"/>
      </rPr>
      <t>1</t>
    </r>
  </si>
  <si>
    <t>WIOA Title II Adult Education and Family Literacy Act (AEFLA) program</t>
  </si>
  <si>
    <t xml:space="preserve">HopeWorks </t>
  </si>
  <si>
    <t>Senior Community Service Employment Program (SCSEP), authorized under title V of the Older Americans Act of 1965 (42 U.S.C. 3056 et seq.)</t>
  </si>
  <si>
    <t>Workforce Midsouth, Inc</t>
  </si>
  <si>
    <t>Unemployment Insurance (UI) programs under state unemployment compensation laws</t>
  </si>
  <si>
    <t>TN Department of Labor and Workforce Development</t>
  </si>
  <si>
    <t>Migrant &amp; Seasonal Farmworker Program</t>
  </si>
  <si>
    <t>TN Opportunity Program</t>
  </si>
  <si>
    <t>TDLWD</t>
  </si>
  <si>
    <t>Additional Partner - Supplemental Nutrition Assistance Program</t>
  </si>
  <si>
    <t>Ticket to Work and Self-Sufficiency</t>
  </si>
  <si>
    <t>EQUUS Workforce Solutions</t>
  </si>
  <si>
    <t>Child Support Enforcement (CSPED)</t>
  </si>
  <si>
    <t>Reentry Employment Opportunities (REO) programs authorized under sec. 212 of the Second Chance Act of 2007 (42 U.S.C. 17532)</t>
  </si>
  <si>
    <t>WIOA Title I C, Job Corps</t>
  </si>
  <si>
    <t>Benjamin Hooks Job Corps</t>
  </si>
  <si>
    <t>Career &amp; Technical Education Programs, authorized under the Carl D. Perkins Act</t>
  </si>
  <si>
    <t>TCAT Memphis</t>
  </si>
  <si>
    <t>Employment and training activities carried out under the Community Services Block Grant Act (CSBG) (42 U.S.C. 9901 et seq.)</t>
  </si>
  <si>
    <t>Shelby County Community Service Agency</t>
  </si>
  <si>
    <t xml:space="preserve">Delta Human Resource Agency (Fayette County) </t>
  </si>
  <si>
    <t>Senior Community Service Employment Program (SCSEP)</t>
  </si>
  <si>
    <t>Career &amp; Technical Education Programs</t>
  </si>
  <si>
    <t>Jobs for Veterans State Grants (JVSG)</t>
  </si>
  <si>
    <t xml:space="preserve"> Community Services Block Grant Act (CSBG) </t>
  </si>
  <si>
    <t>Unemployment Insurance (UI) programs</t>
  </si>
  <si>
    <t xml:space="preserve">Reentry Employment Opportunities (REO) </t>
  </si>
  <si>
    <t>MOU Partners</t>
  </si>
  <si>
    <t>Additional Partner - Re-employment Services Eligibility and Assessment</t>
  </si>
  <si>
    <t>Supplemental Nutrition Assistance Program</t>
  </si>
  <si>
    <t>TN Department of Labor and Workforce Development (TDLWD)</t>
  </si>
  <si>
    <t>Structured Employment Economic Development</t>
  </si>
  <si>
    <t xml:space="preserve">Memphis and Shelby County Office of ReEntry (MSCOR) </t>
  </si>
  <si>
    <t xml:space="preserve"> (TDLWD) OOR Dept</t>
  </si>
  <si>
    <t>Workforce Essentials</t>
  </si>
  <si>
    <t>Temporary Assistance for Needy Families (TANF), authorized under part A of title IV of the Social Security Act (42 U.S.C. 601et seq.)</t>
  </si>
  <si>
    <t>Temporary Assistance for Needy Families (TANF)</t>
  </si>
  <si>
    <t>1) This is a pivot table and should be refreshed every time data on the One-Stop Operating Budget tab.
2) These amounts will then need to be referenced on the Total Contributions by Cost Category tab in the Non-Shared Direct column</t>
  </si>
  <si>
    <t>1) Use the drop-down to select the appropriate Partner Program and Location.
2) Indicate the number of stuff operating the program (this must be a whole number).
3) State the number of weekly hours the staff listed in step two will spend operating the program.
4) FTEs column will auto-calculate. Do not manually change the formula.
5) % of Total FTEs will calculate the FTEs per location and program. The sum per location must be 100%.
6. FTE cost will auto-calculate based on the entries for infrastructure and additional costs.
7. In order for the values to populate under Infrastructure Costs and Additional Costs, reference the corresponding pivot table on the Cost by Allocation Base tab. Be sure to reference the correct program and location.</t>
  </si>
  <si>
    <t>1) Use the drop-down to select the appropriate partner program and location (this should be in the same order as listed on the FTE tab.
2) Provide the assigned office space/square footage per program. This should exclude common areas.
3) % of total square footage per location must sum to 100%.
4) Square Footage Cost will auto-calculate based on the values provided under Infrastructure Costs and Additional Costs.
5) In order for the values to populate under Infrastructure Costs and Additional Costs, reference the corresponding pivot table on the Cost by Allocation Base tab. Be sure to reference the correct program and location.</t>
  </si>
  <si>
    <t>1) Use the drop-down to select the appropriate partner program and location (this should be in the same order as listed on the FTE and Square Footage tab.
2) Reference the Infrastructure and Additional costs on both the FTE and Square Footage tabs. Be sure to reference the correct program and location.
3) Non-Shared Direct costs are reference the corresponding program and locations value on the Direct Costs tab's pivot table.
4) Total will auto-calculate once steps 2 and 3 are completed.
5) Billed Amount will auto-calculate once step 2 is completed. This value will be the contractual amount on your IFA contract.</t>
  </si>
  <si>
    <t xml:space="preserve">1) Use the pivot table to populate the following fields: partner program, location, allocation base cost category, and cost. The pivot table MUST use the One-Stop Operating Budget as the data source.
2) This pivot table will serve as the basis of allocating the outlined costs by partner program as the pivot table will be referenced on the FTE and Square Footage tabs. </t>
  </si>
  <si>
    <t>Physically Colocated -</t>
  </si>
  <si>
    <t>Program Presence per Location</t>
  </si>
  <si>
    <t xml:space="preserve">1) Add additional columns as needed to accomodate for all American Job Centers located in the local workforce development area.
2) Add additional rows as needed to accomodate for all American Job Center partner programs located in the local workforce development area.
3) Indicate with either a "Yes" or "No" to state whether the partner program is physically colocated in the corresponding center or if there is a direct linkage.
</t>
  </si>
  <si>
    <t>Telephone Billing</t>
  </si>
  <si>
    <t>Other</t>
  </si>
  <si>
    <t>Printing and reproduction by State Agencies</t>
  </si>
  <si>
    <t>TAA - Administration</t>
  </si>
  <si>
    <t>TAA - Case Management</t>
  </si>
  <si>
    <t>401k- Hybrid Plan Reg Earn</t>
  </si>
  <si>
    <t>Dental Services</t>
  </si>
  <si>
    <t>FICA</t>
  </si>
  <si>
    <t>Group Life Insurance</t>
  </si>
  <si>
    <t>Health Insurance</t>
  </si>
  <si>
    <t>Long-term Disability Insurance</t>
  </si>
  <si>
    <t>Medicare FICA</t>
  </si>
  <si>
    <t>Retirement Hybrid Plan</t>
  </si>
  <si>
    <t>Telecommunications</t>
  </si>
  <si>
    <t>Data Processing Supplies</t>
  </si>
  <si>
    <t>Indirect Cost Charges</t>
  </si>
  <si>
    <t>Other Maintenance and Services of Building by Non-State Agencies</t>
  </si>
  <si>
    <t>Data Processing Services</t>
  </si>
  <si>
    <t>Rent or Lease of Buildings from Non-State Agencies</t>
  </si>
  <si>
    <t>Paid Annual</t>
  </si>
  <si>
    <t>Paid Holiday</t>
  </si>
  <si>
    <t>Paid Sick Leave</t>
  </si>
  <si>
    <t>Regular Salaries and Wages</t>
  </si>
  <si>
    <t>Office Supplies and Office Furniture</t>
  </si>
  <si>
    <t>General Business Consulting Services</t>
  </si>
  <si>
    <t>In-State Mileage</t>
  </si>
  <si>
    <t>Electricity</t>
  </si>
  <si>
    <t>Data Processing Services by Non-State Agencies</t>
  </si>
  <si>
    <t>Document Destruction Services</t>
  </si>
  <si>
    <t>Interpreting Services</t>
  </si>
  <si>
    <t>Payments for Out-Service Training</t>
  </si>
  <si>
    <t>Intradepartmental Employee Benefit Distribution</t>
  </si>
  <si>
    <t>Intradepartmental Salary Distribution</t>
  </si>
  <si>
    <t>401K Match</t>
  </si>
  <si>
    <t>OPEB Normal Cost</t>
  </si>
  <si>
    <t>Retirement</t>
  </si>
  <si>
    <t>Rent or Lease of Reproduction Equipment</t>
  </si>
  <si>
    <t>In-State Lodging</t>
  </si>
  <si>
    <t>In-State Meals and Incidentals</t>
  </si>
  <si>
    <t>Freight and Express Charges</t>
  </si>
  <si>
    <t>Administrative leave</t>
  </si>
  <si>
    <t>Administrative State Exam/Interview Leave with Pay</t>
  </si>
  <si>
    <t>Longevity</t>
  </si>
  <si>
    <t>Administrative Bereavement Leave with Pay</t>
  </si>
  <si>
    <t>Family and Medical Leave</t>
  </si>
  <si>
    <t>Terminal Annual Leave</t>
  </si>
  <si>
    <t>Operational Supplies</t>
  </si>
  <si>
    <t>Payments for In-Service Training</t>
  </si>
  <si>
    <t>In-State Travel</t>
  </si>
  <si>
    <t xml:space="preserve">1) Use the drop-down to select the appropriate item for the applicable columns. If additional items are needed, the fiscal agent is asked to contact TDLWD staff - Taylor Lord and Brian Eardley.
2) Cost Category - Infrastructure and Additional costs are classified as shared costs - these costs will be shared across programs.
3) Use the dropdown for Cost Pool to select the appropriate cost objective. These should align with the selections made in Cost Category (for example, rent and utilities should be classified as infrastructure costs).
4) Allocation Base - infrastructure costs and additional costs MUST be assigned either an FTE or Square Footage allocation base. Direct is reserved only for the Non-Shared Direct cost category.
5) Cost - this should reflect the full cost of the item prior to any allocation methodology.
</t>
  </si>
  <si>
    <t>WIOA Title III - Wagner Peyser</t>
  </si>
  <si>
    <r>
      <rPr>
        <sz val="11"/>
        <color theme="1"/>
        <rFont val="Calibri"/>
        <family val="2"/>
        <scheme val="minor"/>
      </rPr>
      <t>Partner Program</t>
    </r>
  </si>
  <si>
    <r>
      <rPr>
        <b/>
        <sz val="11"/>
        <color theme="1"/>
        <rFont val="Calibri"/>
        <family val="2"/>
        <scheme val="minor"/>
      </rPr>
      <t>Infrastructure Costs</t>
    </r>
  </si>
  <si>
    <t>Shared-Direct</t>
  </si>
  <si>
    <t>Non-Shared</t>
  </si>
  <si>
    <r>
      <rPr>
        <b/>
        <sz val="11"/>
        <color theme="1"/>
        <rFont val="Calibri"/>
        <family val="2"/>
        <scheme val="minor"/>
      </rPr>
      <t>Total</t>
    </r>
  </si>
  <si>
    <t>Original Billed Amount</t>
  </si>
  <si>
    <t>*Shared Cost Adjustment</t>
  </si>
  <si>
    <t>Final Billed Amount  Estimate 7/1/25 - 6/30/26</t>
  </si>
  <si>
    <t>Chattanooga AJC</t>
  </si>
  <si>
    <t xml:space="preserve">WIOA Title III Wagner-Peyser Employment Services </t>
  </si>
  <si>
    <t>WIOA Title III RESEA</t>
  </si>
  <si>
    <t>WIOA Title III TAA</t>
  </si>
  <si>
    <t>WIOA Title III Veterans DVOP</t>
  </si>
  <si>
    <t>WIOA Title III Veterans LVER</t>
  </si>
  <si>
    <t xml:space="preserve">WIOA Title III SNAP </t>
  </si>
  <si>
    <t>WIOA Title IV State Vocational Rehabilitation program</t>
  </si>
  <si>
    <t>WIOA Title III Alien Labor</t>
  </si>
  <si>
    <t>Chattanooga Total</t>
  </si>
  <si>
    <t>Athens AJC</t>
  </si>
  <si>
    <t>WIOA Title II Adult Education</t>
  </si>
  <si>
    <t>Athens Total</t>
  </si>
  <si>
    <r>
      <rPr>
        <sz val="11"/>
        <color theme="1"/>
        <rFont val="Calibri"/>
        <family val="2"/>
        <scheme val="minor"/>
      </rPr>
      <t>Total</t>
    </r>
  </si>
  <si>
    <t>Source</t>
  </si>
  <si>
    <t>State</t>
  </si>
  <si>
    <t>OSO</t>
  </si>
  <si>
    <t>Telehpone</t>
  </si>
  <si>
    <t>Internet</t>
  </si>
  <si>
    <t>IT Services/Security</t>
  </si>
  <si>
    <t>Buildng Rent/Lease</t>
  </si>
  <si>
    <t>Copier Rentals</t>
  </si>
  <si>
    <t>Participant Costs</t>
  </si>
  <si>
    <t>Direct Participant Costs</t>
  </si>
  <si>
    <t>FY'26 Budget</t>
  </si>
  <si>
    <t>Increase/(Decrease)</t>
  </si>
  <si>
    <t>WIOA Title I Adult, Dislocated Worker, and 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</si>
</sst>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 #,##0"/>
    <numFmt numFmtId="165" formatCode="0.0"/>
    <numFmt numFmtId="166" formatCode="\$\ 0"/>
    <numFmt numFmtId="167" formatCode="\$\ #,##0.00"/>
    <numFmt numFmtId="168" formatCode="\$\ 0.00"/>
    <numFmt numFmtId="169" formatCode="_(&quot;$&quot;* #,##0_);_(&quot;$&quot;* \(#,##0\);_(&quot;$&quot;* &quot;-&quot;??_);_(@_)"/>
  </numFmts>
  <fonts count="40" x14ac:knownFonts="1">
    <font>
      <sz val="11"/>
      <color theme="1"/>
      <name val="Calibri"/>
      <family val="2"/>
      <scheme val="minor"/>
    </font>
    <font>
      <sz val="11"/>
      <color theme="1"/>
      <name val="Calibri"/>
      <family val="2"/>
      <scheme val="minor"/>
    </font>
    <font>
      <sz val="10"/>
      <color rgb="FF000000"/>
      <name val="Times New Roman"/>
      <family val="1"/>
    </font>
    <font>
      <b/>
      <sz val="11"/>
      <name val="Arial Narrow"/>
      <family val="2"/>
    </font>
    <font>
      <sz val="11"/>
      <name val="Arial Narrow"/>
      <family val="2"/>
    </font>
    <font>
      <b/>
      <sz val="16"/>
      <name val="Arial Narrow"/>
      <family val="2"/>
    </font>
    <font>
      <sz val="11"/>
      <color rgb="FF000000"/>
      <name val="Arial Narrow"/>
      <family val="2"/>
    </font>
    <font>
      <b/>
      <sz val="11"/>
      <color rgb="FF000000"/>
      <name val="Arial Narrow"/>
      <family val="2"/>
    </font>
    <font>
      <vertAlign val="superscript"/>
      <sz val="11"/>
      <color theme="1"/>
      <name val="Calibri"/>
      <family val="2"/>
      <scheme val="minor"/>
    </font>
    <font>
      <sz val="20"/>
      <color theme="1"/>
      <name val="Calibri"/>
      <family val="2"/>
      <scheme val="minor"/>
    </font>
    <font>
      <sz val="22"/>
      <color theme="0"/>
      <name val="Calibri"/>
      <family val="2"/>
      <scheme val="minor"/>
    </font>
    <font>
      <vertAlign val="superscript"/>
      <sz val="20"/>
      <color theme="1"/>
      <name val="Calibri"/>
      <family val="2"/>
      <scheme val="minor"/>
    </font>
    <font>
      <sz val="20"/>
      <name val="Calibri"/>
      <family val="2"/>
      <scheme val="minor"/>
    </font>
    <font>
      <b/>
      <sz val="10"/>
      <color rgb="FF000000"/>
      <name val="Times New Roman"/>
      <family val="1"/>
    </font>
    <font>
      <b/>
      <sz val="11"/>
      <name val="Calibri"/>
      <family val="2"/>
      <scheme val="minor"/>
    </font>
    <font>
      <sz val="11"/>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name val="Calibri"/>
      <family val="2"/>
      <scheme val="minor"/>
    </font>
    <font>
      <sz val="11"/>
      <color rgb="FF000000"/>
      <name val="Calibri"/>
      <family val="2"/>
      <scheme val="minor"/>
    </font>
    <font>
      <b/>
      <sz val="10"/>
      <color theme="1"/>
      <name val="Calibri"/>
      <family val="2"/>
      <scheme val="minor"/>
    </font>
    <font>
      <b/>
      <sz val="10"/>
      <color theme="0"/>
      <name val="Calibri"/>
      <family val="2"/>
      <scheme val="minor"/>
    </font>
    <font>
      <b/>
      <sz val="10"/>
      <color rgb="FFFFFFFF"/>
      <name val="Calibri"/>
      <family val="2"/>
      <scheme val="minor"/>
    </font>
    <font>
      <sz val="10"/>
      <name val="Times New Roman"/>
      <family val="1"/>
    </font>
    <font>
      <sz val="11"/>
      <color rgb="FF000000"/>
      <name val="Times New Roman"/>
      <family val="1"/>
    </font>
    <font>
      <sz val="10"/>
      <color theme="1"/>
      <name val="Calibri"/>
      <family val="2"/>
      <scheme val="minor"/>
    </font>
    <font>
      <b/>
      <sz val="11"/>
      <color theme="1"/>
      <name val="Calibri"/>
      <family val="2"/>
      <scheme val="minor"/>
    </font>
    <font>
      <b/>
      <sz val="11"/>
      <color rgb="FF000000"/>
      <name val="Calibri"/>
      <family val="2"/>
      <scheme val="minor"/>
    </font>
    <font>
      <vertAlign val="superscript"/>
      <sz val="20"/>
      <name val="Calibri"/>
      <family val="2"/>
      <scheme val="minor"/>
    </font>
    <font>
      <sz val="10"/>
      <color theme="1"/>
      <name val="Calibri"/>
      <family val="2"/>
      <scheme val="minor"/>
    </font>
    <font>
      <sz val="10"/>
      <name val="Calibri"/>
      <family val="2"/>
      <scheme val="minor"/>
    </font>
    <font>
      <sz val="8"/>
      <name val="Calibri"/>
      <family val="2"/>
      <scheme val="minor"/>
    </font>
    <font>
      <b/>
      <i/>
      <sz val="12"/>
      <color theme="1"/>
      <name val="Calibri"/>
      <family val="2"/>
      <scheme val="minor"/>
    </font>
    <font>
      <sz val="10"/>
      <name val="Calibri"/>
      <family val="2"/>
      <scheme val="minor"/>
    </font>
    <font>
      <b/>
      <sz val="12"/>
      <color rgb="FFFFFFFF"/>
      <name val="Calibri"/>
      <family val="2"/>
      <scheme val="minor"/>
    </font>
    <font>
      <b/>
      <sz val="10"/>
      <color theme="0"/>
      <name val="Calibri"/>
      <family val="2"/>
      <scheme val="minor"/>
    </font>
    <font>
      <sz val="10"/>
      <color theme="1"/>
      <name val="Calibri"/>
      <scheme val="minor"/>
    </font>
    <font>
      <sz val="10"/>
      <name val="Calibri"/>
      <scheme val="minor"/>
    </font>
    <font>
      <sz val="10"/>
      <color rgb="FF000000"/>
      <name val="Calibri"/>
      <scheme val="minor"/>
    </font>
  </fonts>
  <fills count="30">
    <fill>
      <patternFill patternType="none"/>
    </fill>
    <fill>
      <patternFill patternType="gray125"/>
    </fill>
    <fill>
      <patternFill patternType="solid">
        <fgColor rgb="FFF2F2F2"/>
      </patternFill>
    </fill>
    <fill>
      <patternFill patternType="solid">
        <fgColor rgb="FFE4C9FF"/>
      </patternFill>
    </fill>
    <fill>
      <patternFill patternType="solid">
        <fgColor rgb="FFFFFFAB"/>
      </patternFill>
    </fill>
    <fill>
      <patternFill patternType="solid">
        <fgColor rgb="FFFFFFE5"/>
      </patternFill>
    </fill>
    <fill>
      <patternFill patternType="solid">
        <fgColor rgb="FFC6E0B4"/>
      </patternFill>
    </fill>
    <fill>
      <patternFill patternType="solid">
        <fgColor rgb="FFE2EFDA"/>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00CC"/>
        <bgColor indexed="64"/>
      </patternFill>
    </fill>
    <fill>
      <patternFill patternType="solid">
        <fgColor rgb="FFCC66FF"/>
        <bgColor indexed="64"/>
      </patternFill>
    </fill>
    <fill>
      <patternFill patternType="solid">
        <fgColor rgb="FFFFFF00"/>
        <bgColor indexed="64"/>
      </patternFill>
    </fill>
    <fill>
      <patternFill patternType="solid">
        <fgColor rgb="FFFFFF99"/>
        <bgColor indexed="64"/>
      </patternFill>
    </fill>
    <fill>
      <patternFill patternType="solid">
        <fgColor theme="3" tint="0.39997558519241921"/>
        <bgColor indexed="64"/>
      </patternFill>
    </fill>
    <fill>
      <patternFill patternType="solid">
        <fgColor rgb="FF00B050"/>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rgb="FF00FF00"/>
      </patternFill>
    </fill>
    <fill>
      <patternFill patternType="solid">
        <fgColor rgb="FF818181"/>
      </patternFill>
    </fill>
    <fill>
      <patternFill patternType="solid">
        <fgColor rgb="FFDADADA"/>
      </patternFill>
    </fill>
    <fill>
      <patternFill patternType="solid">
        <fgColor rgb="FF99CCFF"/>
        <bgColor indexed="64"/>
      </patternFill>
    </fill>
    <fill>
      <patternFill patternType="solid">
        <fgColor rgb="FF99FF99"/>
        <bgColor indexed="64"/>
      </patternFill>
    </fill>
  </fills>
  <borders count="50">
    <border>
      <left/>
      <right/>
      <top/>
      <bottom/>
      <diagonal/>
    </border>
    <border>
      <left style="thin">
        <color rgb="FF818181"/>
      </left>
      <right/>
      <top style="thin">
        <color rgb="FF818181"/>
      </top>
      <bottom style="thin">
        <color rgb="FF818181"/>
      </bottom>
      <diagonal/>
    </border>
    <border>
      <left/>
      <right/>
      <top style="thin">
        <color rgb="FF818181"/>
      </top>
      <bottom style="thin">
        <color rgb="FF818181"/>
      </bottom>
      <diagonal/>
    </border>
    <border>
      <left/>
      <right/>
      <top style="thin">
        <color rgb="FF818181"/>
      </top>
      <bottom/>
      <diagonal/>
    </border>
    <border>
      <left style="thin">
        <color rgb="FF818181"/>
      </left>
      <right/>
      <top style="thin">
        <color rgb="FF818181"/>
      </top>
      <bottom/>
      <diagonal/>
    </border>
    <border>
      <left/>
      <right/>
      <top/>
      <bottom style="thin">
        <color rgb="FF818181"/>
      </bottom>
      <diagonal/>
    </border>
    <border>
      <left style="thin">
        <color rgb="FF818181"/>
      </left>
      <right/>
      <top/>
      <bottom/>
      <diagonal/>
    </border>
    <border>
      <left/>
      <right/>
      <top style="thin">
        <color rgb="FFFFFFFF"/>
      </top>
      <bottom/>
      <diagonal/>
    </border>
    <border>
      <left style="thin">
        <color rgb="FF818181"/>
      </left>
      <right/>
      <top style="thin">
        <color rgb="FFFFFFFF"/>
      </top>
      <bottom/>
      <diagonal/>
    </border>
    <border>
      <left style="thin">
        <color rgb="FF818181"/>
      </left>
      <right/>
      <top/>
      <bottom style="thin">
        <color rgb="FF818181"/>
      </bottom>
      <diagonal/>
    </border>
    <border>
      <left style="thin">
        <color rgb="FF818181"/>
      </left>
      <right style="thin">
        <color rgb="FF818181"/>
      </right>
      <top style="thin">
        <color rgb="FFFFFFFF"/>
      </top>
      <bottom/>
      <diagonal/>
    </border>
    <border>
      <left style="thin">
        <color rgb="FF818181"/>
      </left>
      <right style="thin">
        <color rgb="FF818181"/>
      </right>
      <top/>
      <bottom/>
      <diagonal/>
    </border>
    <border>
      <left style="thin">
        <color rgb="FF818181"/>
      </left>
      <right style="thin">
        <color rgb="FF818181"/>
      </right>
      <top/>
      <bottom style="thin">
        <color rgb="FF818181"/>
      </bottom>
      <diagonal/>
    </border>
    <border>
      <left style="thin">
        <color rgb="FF818181"/>
      </left>
      <right style="thin">
        <color rgb="FF818181"/>
      </right>
      <top style="thin">
        <color rgb="FF818181"/>
      </top>
      <bottom style="thin">
        <color rgb="FF818181"/>
      </bottom>
      <diagonal/>
    </border>
    <border>
      <left style="thin">
        <color rgb="FF818181"/>
      </left>
      <right style="thin">
        <color rgb="FF818181"/>
      </right>
      <top style="thin">
        <color rgb="FF818181"/>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18181"/>
      </left>
      <right/>
      <top style="thin">
        <color indexed="64"/>
      </top>
      <bottom style="thin">
        <color indexed="64"/>
      </bottom>
      <diagonal/>
    </border>
    <border>
      <left style="thin">
        <color rgb="FF818181"/>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cellStyleXfs>
  <cellXfs count="280">
    <xf numFmtId="0" fontId="0" fillId="0" borderId="0" xfId="0"/>
    <xf numFmtId="44" fontId="6" fillId="0" borderId="2" xfId="1" applyFont="1" applyFill="1" applyBorder="1" applyAlignment="1">
      <alignment vertical="top" wrapText="1"/>
    </xf>
    <xf numFmtId="0" fontId="3" fillId="0" borderId="1" xfId="3" applyFont="1" applyBorder="1" applyAlignment="1">
      <alignment vertical="top" wrapText="1"/>
    </xf>
    <xf numFmtId="164" fontId="7" fillId="0" borderId="1" xfId="3" applyNumberFormat="1" applyFont="1" applyBorder="1" applyAlignment="1">
      <alignment vertical="top" wrapText="1"/>
    </xf>
    <xf numFmtId="0" fontId="2" fillId="0" borderId="0" xfId="3" applyAlignment="1">
      <alignment vertical="top" wrapText="1"/>
    </xf>
    <xf numFmtId="0" fontId="2" fillId="0" borderId="6" xfId="3" applyBorder="1" applyAlignment="1">
      <alignment vertical="top" wrapText="1"/>
    </xf>
    <xf numFmtId="0" fontId="5" fillId="0" borderId="0" xfId="3" applyFont="1" applyAlignment="1">
      <alignment vertical="top" wrapText="1"/>
    </xf>
    <xf numFmtId="0" fontId="4" fillId="0" borderId="1" xfId="3" applyFont="1" applyBorder="1" applyAlignment="1">
      <alignment vertical="top" wrapText="1"/>
    </xf>
    <xf numFmtId="0" fontId="2" fillId="0" borderId="1" xfId="3" applyBorder="1" applyAlignment="1">
      <alignment vertical="top" wrapText="1"/>
    </xf>
    <xf numFmtId="1" fontId="6" fillId="0" borderId="1" xfId="3" applyNumberFormat="1" applyFont="1" applyBorder="1" applyAlignment="1">
      <alignment vertical="top" wrapText="1"/>
    </xf>
    <xf numFmtId="165" fontId="6" fillId="0" borderId="1" xfId="3" applyNumberFormat="1" applyFont="1" applyBorder="1" applyAlignment="1">
      <alignment vertical="top" wrapText="1"/>
    </xf>
    <xf numFmtId="3" fontId="6" fillId="0" borderId="1" xfId="3" applyNumberFormat="1" applyFont="1" applyBorder="1" applyAlignment="1">
      <alignment vertical="top" wrapText="1"/>
    </xf>
    <xf numFmtId="0" fontId="2" fillId="2" borderId="10" xfId="3" applyFill="1" applyBorder="1" applyAlignment="1">
      <alignment vertical="top" wrapText="1"/>
    </xf>
    <xf numFmtId="0" fontId="2" fillId="2" borderId="11" xfId="3" applyFill="1" applyBorder="1" applyAlignment="1">
      <alignment vertical="top" wrapText="1"/>
    </xf>
    <xf numFmtId="10" fontId="6" fillId="0" borderId="1" xfId="3" applyNumberFormat="1" applyFont="1" applyBorder="1" applyAlignment="1">
      <alignment vertical="top" wrapText="1"/>
    </xf>
    <xf numFmtId="166" fontId="6" fillId="0" borderId="1" xfId="3" applyNumberFormat="1" applyFont="1" applyBorder="1" applyAlignment="1">
      <alignment vertical="top" wrapText="1"/>
    </xf>
    <xf numFmtId="3" fontId="7" fillId="0" borderId="1" xfId="3" applyNumberFormat="1" applyFont="1" applyBorder="1" applyAlignment="1">
      <alignment vertical="top" wrapText="1"/>
    </xf>
    <xf numFmtId="0" fontId="2" fillId="2" borderId="12" xfId="3" applyFill="1" applyBorder="1" applyAlignment="1">
      <alignment vertical="top" wrapText="1"/>
    </xf>
    <xf numFmtId="0" fontId="2" fillId="2" borderId="6" xfId="3" applyFill="1" applyBorder="1" applyAlignment="1">
      <alignment vertical="top" wrapText="1"/>
    </xf>
    <xf numFmtId="0" fontId="2" fillId="2" borderId="9" xfId="3" applyFill="1" applyBorder="1" applyAlignment="1">
      <alignment vertical="top" wrapText="1"/>
    </xf>
    <xf numFmtId="0" fontId="2" fillId="2" borderId="7" xfId="3" applyFill="1" applyBorder="1" applyAlignment="1">
      <alignment vertical="center" wrapText="1"/>
    </xf>
    <xf numFmtId="0" fontId="2" fillId="2" borderId="0" xfId="3" applyFill="1" applyAlignment="1">
      <alignment vertical="center" wrapText="1"/>
    </xf>
    <xf numFmtId="167" fontId="6" fillId="0" borderId="1" xfId="3" applyNumberFormat="1" applyFont="1" applyBorder="1" applyAlignment="1">
      <alignment vertical="top" wrapText="1"/>
    </xf>
    <xf numFmtId="0" fontId="0" fillId="14" borderId="0" xfId="0" applyFill="1"/>
    <xf numFmtId="165" fontId="7" fillId="0" borderId="1" xfId="3" applyNumberFormat="1" applyFont="1" applyBorder="1" applyAlignment="1">
      <alignment vertical="top" wrapText="1"/>
    </xf>
    <xf numFmtId="44" fontId="7" fillId="0" borderId="2" xfId="1" applyFont="1" applyFill="1" applyBorder="1" applyAlignment="1">
      <alignment vertical="top" wrapText="1"/>
    </xf>
    <xf numFmtId="44" fontId="4" fillId="0" borderId="1" xfId="1" applyFont="1" applyFill="1" applyBorder="1" applyAlignment="1">
      <alignment vertical="top" wrapText="1"/>
    </xf>
    <xf numFmtId="0" fontId="3" fillId="7" borderId="1" xfId="3" applyFont="1" applyFill="1" applyBorder="1" applyAlignment="1">
      <alignment vertical="top" wrapText="1"/>
    </xf>
    <xf numFmtId="9" fontId="7" fillId="0" borderId="1" xfId="3" applyNumberFormat="1" applyFont="1" applyBorder="1" applyAlignment="1">
      <alignment vertical="top" wrapText="1"/>
    </xf>
    <xf numFmtId="44" fontId="13" fillId="0" borderId="1" xfId="1" applyFont="1" applyFill="1" applyBorder="1" applyAlignment="1">
      <alignment vertical="top" wrapText="1"/>
    </xf>
    <xf numFmtId="10" fontId="2" fillId="0" borderId="1" xfId="3" applyNumberFormat="1" applyBorder="1" applyAlignment="1">
      <alignment vertical="top" wrapText="1"/>
    </xf>
    <xf numFmtId="165" fontId="2" fillId="0" borderId="1" xfId="3" applyNumberFormat="1" applyBorder="1" applyAlignment="1">
      <alignment vertical="top" wrapText="1"/>
    </xf>
    <xf numFmtId="44" fontId="0" fillId="0" borderId="0" xfId="1" applyFont="1"/>
    <xf numFmtId="168" fontId="6" fillId="0" borderId="1" xfId="3" applyNumberFormat="1" applyFont="1" applyBorder="1" applyAlignment="1">
      <alignment vertical="top" wrapText="1"/>
    </xf>
    <xf numFmtId="169" fontId="0" fillId="0" borderId="0" xfId="1" applyNumberFormat="1" applyFont="1"/>
    <xf numFmtId="6" fontId="0" fillId="0" borderId="0" xfId="0" applyNumberFormat="1"/>
    <xf numFmtId="44" fontId="0" fillId="0" borderId="0" xfId="0" applyNumberFormat="1"/>
    <xf numFmtId="9" fontId="0" fillId="0" borderId="0" xfId="2"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13" xfId="0" applyBorder="1"/>
    <xf numFmtId="44" fontId="0" fillId="0" borderId="13" xfId="1" applyFont="1" applyBorder="1"/>
    <xf numFmtId="0" fontId="18" fillId="0" borderId="0" xfId="0" applyFont="1"/>
    <xf numFmtId="0" fontId="19" fillId="0" borderId="8" xfId="3" applyFont="1" applyBorder="1" applyAlignment="1">
      <alignment horizontal="center" vertical="top" wrapText="1"/>
    </xf>
    <xf numFmtId="0" fontId="18" fillId="0" borderId="15" xfId="0" applyFont="1" applyBorder="1"/>
    <xf numFmtId="0" fontId="17" fillId="0" borderId="15" xfId="3" applyFont="1" applyBorder="1" applyAlignment="1">
      <alignment horizontal="left" vertical="top" wrapText="1"/>
    </xf>
    <xf numFmtId="44" fontId="16" fillId="0" borderId="15" xfId="1" applyFont="1" applyFill="1" applyBorder="1" applyAlignment="1">
      <alignment vertical="top" wrapText="1"/>
    </xf>
    <xf numFmtId="44" fontId="18" fillId="0" borderId="0" xfId="1" applyFont="1" applyFill="1"/>
    <xf numFmtId="10" fontId="0" fillId="0" borderId="0" xfId="0" applyNumberFormat="1"/>
    <xf numFmtId="10" fontId="0" fillId="0" borderId="0" xfId="2" applyNumberFormat="1" applyFont="1" applyAlignment="1">
      <alignment horizontal="left"/>
    </xf>
    <xf numFmtId="10" fontId="0" fillId="0" borderId="0" xfId="2" applyNumberFormat="1" applyFont="1" applyAlignment="1">
      <alignment horizontal="right"/>
    </xf>
    <xf numFmtId="165" fontId="4" fillId="0" borderId="1" xfId="3" applyNumberFormat="1" applyFont="1" applyBorder="1" applyAlignment="1">
      <alignment vertical="top" wrapText="1"/>
    </xf>
    <xf numFmtId="0" fontId="2" fillId="0" borderId="11" xfId="3" applyBorder="1" applyAlignment="1">
      <alignment horizontal="left" vertical="top" wrapText="1"/>
    </xf>
    <xf numFmtId="168" fontId="2" fillId="0" borderId="1" xfId="3" applyNumberFormat="1" applyBorder="1" applyAlignment="1">
      <alignment vertical="top" wrapText="1"/>
    </xf>
    <xf numFmtId="165" fontId="24" fillId="0" borderId="1" xfId="3" applyNumberFormat="1" applyFont="1" applyBorder="1" applyAlignment="1">
      <alignment vertical="top" wrapText="1"/>
    </xf>
    <xf numFmtId="165" fontId="0" fillId="0" borderId="0" xfId="0" applyNumberFormat="1"/>
    <xf numFmtId="165" fontId="25" fillId="0" borderId="1" xfId="3" applyNumberFormat="1" applyFont="1" applyBorder="1" applyAlignment="1">
      <alignment vertical="top" wrapText="1"/>
    </xf>
    <xf numFmtId="9" fontId="0" fillId="0" borderId="0" xfId="0" applyNumberFormat="1"/>
    <xf numFmtId="0" fontId="26" fillId="0" borderId="0" xfId="0" applyFont="1"/>
    <xf numFmtId="0" fontId="0" fillId="0" borderId="0" xfId="0" applyAlignment="1">
      <alignment horizontal="left" indent="2"/>
    </xf>
    <xf numFmtId="0" fontId="15" fillId="18" borderId="1" xfId="3" applyFont="1" applyFill="1" applyBorder="1" applyAlignment="1">
      <alignment vertical="top" wrapText="1"/>
    </xf>
    <xf numFmtId="0" fontId="15" fillId="0" borderId="0" xfId="0" applyFont="1"/>
    <xf numFmtId="0" fontId="0" fillId="0" borderId="0" xfId="0" applyAlignment="1">
      <alignment horizontal="center"/>
    </xf>
    <xf numFmtId="44" fontId="22" fillId="0" borderId="8" xfId="1" applyFont="1" applyFill="1" applyBorder="1" applyAlignment="1">
      <alignment horizontal="center" vertical="top" wrapText="1"/>
    </xf>
    <xf numFmtId="0" fontId="22" fillId="0" borderId="15" xfId="0" applyFont="1" applyBorder="1" applyAlignment="1">
      <alignment horizontal="center"/>
    </xf>
    <xf numFmtId="1" fontId="15" fillId="18" borderId="1" xfId="3" applyNumberFormat="1" applyFont="1" applyFill="1" applyBorder="1" applyAlignment="1">
      <alignment vertical="top" wrapText="1"/>
    </xf>
    <xf numFmtId="10" fontId="15" fillId="18" borderId="1" xfId="3" applyNumberFormat="1" applyFont="1" applyFill="1" applyBorder="1" applyAlignment="1">
      <alignment vertical="top" wrapText="1"/>
    </xf>
    <xf numFmtId="1" fontId="20" fillId="18" borderId="1" xfId="3" applyNumberFormat="1" applyFont="1" applyFill="1" applyBorder="1" applyAlignment="1">
      <alignment vertical="top" wrapText="1"/>
    </xf>
    <xf numFmtId="165" fontId="20" fillId="18" borderId="1" xfId="3" applyNumberFormat="1" applyFont="1" applyFill="1" applyBorder="1" applyAlignment="1">
      <alignment vertical="top" wrapText="1"/>
    </xf>
    <xf numFmtId="10" fontId="20" fillId="18" borderId="1" xfId="3" applyNumberFormat="1" applyFont="1" applyFill="1" applyBorder="1" applyAlignment="1">
      <alignment vertical="top" wrapText="1"/>
    </xf>
    <xf numFmtId="44" fontId="20" fillId="18" borderId="2" xfId="1" applyFont="1" applyFill="1" applyBorder="1" applyAlignment="1">
      <alignment vertical="top" wrapText="1"/>
    </xf>
    <xf numFmtId="165" fontId="15" fillId="18" borderId="1" xfId="3" applyNumberFormat="1" applyFont="1" applyFill="1" applyBorder="1" applyAlignment="1">
      <alignment vertical="top" wrapText="1"/>
    </xf>
    <xf numFmtId="9" fontId="0" fillId="0" borderId="0" xfId="2" applyFont="1" applyFill="1"/>
    <xf numFmtId="0" fontId="0" fillId="0" borderId="0" xfId="0" applyAlignment="1">
      <alignment vertical="top"/>
    </xf>
    <xf numFmtId="0" fontId="1" fillId="0" borderId="0" xfId="0" applyFont="1"/>
    <xf numFmtId="44" fontId="20" fillId="18" borderId="1" xfId="1" applyFont="1" applyFill="1" applyBorder="1" applyAlignment="1">
      <alignment vertical="top" wrapText="1"/>
    </xf>
    <xf numFmtId="0" fontId="15" fillId="19" borderId="1" xfId="3" applyFont="1" applyFill="1" applyBorder="1" applyAlignment="1">
      <alignment vertical="top" wrapText="1"/>
    </xf>
    <xf numFmtId="44" fontId="20" fillId="19" borderId="1" xfId="1" applyFont="1" applyFill="1" applyBorder="1" applyAlignment="1">
      <alignment vertical="top" wrapText="1"/>
    </xf>
    <xf numFmtId="1" fontId="20" fillId="19" borderId="1" xfId="3" applyNumberFormat="1" applyFont="1" applyFill="1" applyBorder="1" applyAlignment="1">
      <alignment vertical="top" wrapText="1"/>
    </xf>
    <xf numFmtId="165" fontId="20" fillId="19" borderId="1" xfId="3" applyNumberFormat="1" applyFont="1" applyFill="1" applyBorder="1" applyAlignment="1">
      <alignment vertical="top" wrapText="1"/>
    </xf>
    <xf numFmtId="10" fontId="20" fillId="19" borderId="1" xfId="3" applyNumberFormat="1" applyFont="1" applyFill="1" applyBorder="1" applyAlignment="1">
      <alignment vertical="top" wrapText="1"/>
    </xf>
    <xf numFmtId="44" fontId="20" fillId="19" borderId="2" xfId="1" applyFont="1" applyFill="1" applyBorder="1" applyAlignment="1">
      <alignment vertical="top" wrapText="1"/>
    </xf>
    <xf numFmtId="0" fontId="15" fillId="20" borderId="1" xfId="3" applyFont="1" applyFill="1" applyBorder="1" applyAlignment="1">
      <alignment vertical="top" wrapText="1"/>
    </xf>
    <xf numFmtId="1" fontId="20" fillId="20" borderId="1" xfId="3" applyNumberFormat="1" applyFont="1" applyFill="1" applyBorder="1" applyAlignment="1">
      <alignment vertical="top" wrapText="1"/>
    </xf>
    <xf numFmtId="44" fontId="20" fillId="20" borderId="1" xfId="1" applyFont="1" applyFill="1" applyBorder="1" applyAlignment="1">
      <alignment vertical="top" wrapText="1"/>
    </xf>
    <xf numFmtId="0" fontId="17" fillId="18" borderId="16" xfId="3" applyFont="1" applyFill="1" applyBorder="1" applyAlignment="1">
      <alignment vertical="top" wrapText="1"/>
    </xf>
    <xf numFmtId="0" fontId="15" fillId="18" borderId="16" xfId="3" applyFont="1" applyFill="1" applyBorder="1" applyAlignment="1">
      <alignment vertical="top" wrapText="1"/>
    </xf>
    <xf numFmtId="44" fontId="20" fillId="18" borderId="16" xfId="1" applyFont="1" applyFill="1" applyBorder="1" applyAlignment="1">
      <alignment vertical="top" wrapText="1"/>
    </xf>
    <xf numFmtId="44" fontId="28" fillId="18" borderId="16" xfId="1" applyFont="1" applyFill="1" applyBorder="1" applyAlignment="1">
      <alignment vertical="top" wrapText="1"/>
    </xf>
    <xf numFmtId="0" fontId="15" fillId="19" borderId="16" xfId="3" applyFont="1" applyFill="1" applyBorder="1" applyAlignment="1">
      <alignment vertical="top" wrapText="1"/>
    </xf>
    <xf numFmtId="44" fontId="20" fillId="19" borderId="16" xfId="1" applyFont="1" applyFill="1" applyBorder="1" applyAlignment="1">
      <alignment vertical="top" wrapText="1"/>
    </xf>
    <xf numFmtId="44" fontId="28" fillId="19" borderId="16" xfId="1" applyFont="1" applyFill="1" applyBorder="1" applyAlignment="1">
      <alignment vertical="top" wrapText="1"/>
    </xf>
    <xf numFmtId="44" fontId="27" fillId="18" borderId="16" xfId="0" applyNumberFormat="1" applyFont="1" applyFill="1" applyBorder="1"/>
    <xf numFmtId="44" fontId="27" fillId="19" borderId="16" xfId="0" applyNumberFormat="1" applyFont="1" applyFill="1" applyBorder="1"/>
    <xf numFmtId="0" fontId="14" fillId="21" borderId="1" xfId="3" applyFont="1" applyFill="1" applyBorder="1" applyAlignment="1">
      <alignment horizontal="center" vertical="center" wrapText="1"/>
    </xf>
    <xf numFmtId="0" fontId="14" fillId="21" borderId="6" xfId="3" applyFont="1" applyFill="1" applyBorder="1" applyAlignment="1">
      <alignment horizontal="center" vertical="top" wrapText="1"/>
    </xf>
    <xf numFmtId="0" fontId="14" fillId="21" borderId="0" xfId="3" applyFont="1" applyFill="1" applyAlignment="1">
      <alignment horizontal="center" vertical="top" wrapText="1"/>
    </xf>
    <xf numFmtId="10" fontId="0" fillId="0" borderId="0" xfId="2" applyNumberFormat="1" applyFont="1" applyFill="1" applyAlignment="1">
      <alignment horizontal="right"/>
    </xf>
    <xf numFmtId="10" fontId="0" fillId="0" borderId="0" xfId="2" applyNumberFormat="1" applyFont="1" applyFill="1" applyAlignment="1">
      <alignment horizontal="left"/>
    </xf>
    <xf numFmtId="10" fontId="0" fillId="0" borderId="0" xfId="2" applyNumberFormat="1" applyFont="1" applyFill="1" applyAlignment="1">
      <alignment horizontal="center"/>
    </xf>
    <xf numFmtId="0" fontId="2" fillId="0" borderId="0" xfId="3" applyAlignment="1">
      <alignment vertical="top"/>
    </xf>
    <xf numFmtId="10" fontId="15" fillId="19" borderId="1" xfId="3" applyNumberFormat="1" applyFont="1" applyFill="1" applyBorder="1" applyAlignment="1">
      <alignment vertical="top" wrapText="1"/>
    </xf>
    <xf numFmtId="10" fontId="15" fillId="20" borderId="1" xfId="3" applyNumberFormat="1" applyFont="1" applyFill="1" applyBorder="1" applyAlignment="1">
      <alignment vertical="top" wrapText="1"/>
    </xf>
    <xf numFmtId="0" fontId="15" fillId="22" borderId="1" xfId="3" applyFont="1" applyFill="1" applyBorder="1" applyAlignment="1">
      <alignment vertical="top" wrapText="1"/>
    </xf>
    <xf numFmtId="1" fontId="20" fillId="22" borderId="1" xfId="3" applyNumberFormat="1" applyFont="1" applyFill="1" applyBorder="1" applyAlignment="1">
      <alignment vertical="top" wrapText="1"/>
    </xf>
    <xf numFmtId="10" fontId="15" fillId="22" borderId="1" xfId="3" applyNumberFormat="1" applyFont="1" applyFill="1" applyBorder="1" applyAlignment="1">
      <alignment vertical="top" wrapText="1"/>
    </xf>
    <xf numFmtId="44" fontId="20" fillId="22" borderId="1" xfId="1" applyFont="1" applyFill="1" applyBorder="1" applyAlignment="1">
      <alignment vertical="top" wrapText="1"/>
    </xf>
    <xf numFmtId="0" fontId="31" fillId="0" borderId="15" xfId="3" applyFont="1" applyBorder="1" applyAlignment="1">
      <alignment horizontal="left" vertical="top" wrapText="1"/>
    </xf>
    <xf numFmtId="0" fontId="15" fillId="23" borderId="16" xfId="3" applyFont="1" applyFill="1" applyBorder="1" applyAlignment="1">
      <alignment vertical="center" wrapText="1"/>
    </xf>
    <xf numFmtId="0" fontId="15" fillId="0" borderId="16" xfId="3" applyFont="1" applyBorder="1" applyAlignment="1">
      <alignment vertical="center" wrapText="1"/>
    </xf>
    <xf numFmtId="0" fontId="15" fillId="24" borderId="16" xfId="3" applyFont="1" applyFill="1" applyBorder="1" applyAlignment="1">
      <alignment vertical="center" wrapText="1"/>
    </xf>
    <xf numFmtId="0" fontId="22" fillId="0" borderId="15" xfId="3" applyFont="1" applyBorder="1" applyAlignment="1">
      <alignment horizontal="center" vertical="center" wrapText="1"/>
    </xf>
    <xf numFmtId="0" fontId="15" fillId="22" borderId="4" xfId="3" applyFont="1" applyFill="1" applyBorder="1" applyAlignment="1">
      <alignment vertical="top" wrapText="1"/>
    </xf>
    <xf numFmtId="1" fontId="20" fillId="22" borderId="4" xfId="3" applyNumberFormat="1" applyFont="1" applyFill="1" applyBorder="1" applyAlignment="1">
      <alignment vertical="top" wrapText="1"/>
    </xf>
    <xf numFmtId="0" fontId="15" fillId="24" borderId="16" xfId="3" applyFont="1" applyFill="1" applyBorder="1" applyAlignment="1">
      <alignment horizontal="center" vertical="center" wrapText="1"/>
    </xf>
    <xf numFmtId="0" fontId="15" fillId="24" borderId="16" xfId="3" applyFont="1" applyFill="1" applyBorder="1" applyAlignment="1">
      <alignment horizontal="center" vertical="top" wrapText="1"/>
    </xf>
    <xf numFmtId="0" fontId="15" fillId="24" borderId="16" xfId="3" applyFont="1" applyFill="1" applyBorder="1" applyAlignment="1">
      <alignment vertical="top" wrapText="1"/>
    </xf>
    <xf numFmtId="0" fontId="15" fillId="0" borderId="16" xfId="3" applyFont="1" applyBorder="1" applyAlignment="1">
      <alignment vertical="top" wrapText="1"/>
    </xf>
    <xf numFmtId="0" fontId="20" fillId="0" borderId="16" xfId="3" applyFont="1" applyBorder="1" applyAlignment="1">
      <alignment vertical="top" wrapText="1"/>
    </xf>
    <xf numFmtId="0" fontId="15" fillId="0" borderId="16" xfId="3" applyFont="1" applyBorder="1" applyAlignment="1">
      <alignment horizontal="center" vertical="center" wrapText="1"/>
    </xf>
    <xf numFmtId="0" fontId="0" fillId="0" borderId="0" xfId="0" applyAlignment="1">
      <alignment vertical="top" wrapText="1"/>
    </xf>
    <xf numFmtId="0" fontId="15" fillId="23" borderId="16" xfId="3" applyFont="1" applyFill="1" applyBorder="1" applyAlignment="1">
      <alignment horizontal="center" vertical="center" wrapText="1"/>
    </xf>
    <xf numFmtId="0" fontId="0" fillId="24" borderId="16" xfId="0" applyFill="1" applyBorder="1" applyAlignment="1">
      <alignment horizontal="center"/>
    </xf>
    <xf numFmtId="0" fontId="0" fillId="0" borderId="16" xfId="0" applyBorder="1" applyAlignment="1">
      <alignment horizontal="center" vertical="center"/>
    </xf>
    <xf numFmtId="0" fontId="0" fillId="0" borderId="16" xfId="0" applyBorder="1" applyAlignment="1">
      <alignment horizontal="center"/>
    </xf>
    <xf numFmtId="0" fontId="15" fillId="0" borderId="16" xfId="3" applyFont="1" applyBorder="1" applyAlignment="1">
      <alignment horizontal="center" vertical="top" wrapText="1"/>
    </xf>
    <xf numFmtId="0" fontId="15" fillId="24" borderId="28" xfId="3" applyFont="1" applyFill="1" applyBorder="1" applyAlignment="1">
      <alignment vertical="top" wrapText="1"/>
    </xf>
    <xf numFmtId="0" fontId="15" fillId="24" borderId="28" xfId="3" applyFont="1" applyFill="1" applyBorder="1" applyAlignment="1">
      <alignment horizontal="center" vertical="center" wrapText="1"/>
    </xf>
    <xf numFmtId="0" fontId="19" fillId="0" borderId="8" xfId="3" applyFont="1" applyBorder="1" applyAlignment="1">
      <alignment horizontal="left" vertical="top" wrapText="1"/>
    </xf>
    <xf numFmtId="0" fontId="30" fillId="0" borderId="15" xfId="0" applyFont="1" applyBorder="1" applyAlignment="1">
      <alignment horizontal="left"/>
    </xf>
    <xf numFmtId="0" fontId="18" fillId="0" borderId="15" xfId="0" applyFont="1" applyBorder="1" applyAlignment="1">
      <alignment horizontal="left"/>
    </xf>
    <xf numFmtId="0" fontId="18" fillId="0" borderId="0" xfId="0" applyFont="1" applyAlignment="1">
      <alignment horizontal="left"/>
    </xf>
    <xf numFmtId="44" fontId="16" fillId="0" borderId="0" xfId="1" applyFont="1" applyFill="1" applyBorder="1" applyAlignment="1">
      <alignment vertical="top" wrapText="1"/>
    </xf>
    <xf numFmtId="44" fontId="0" fillId="0" borderId="0" xfId="1" applyFont="1" applyBorder="1"/>
    <xf numFmtId="44" fontId="0" fillId="0" borderId="15" xfId="1" applyFont="1" applyBorder="1"/>
    <xf numFmtId="0" fontId="22" fillId="8" borderId="0" xfId="0" applyFont="1" applyFill="1" applyAlignment="1">
      <alignment horizontal="center"/>
    </xf>
    <xf numFmtId="0" fontId="21" fillId="15" borderId="0" xfId="0" applyFont="1" applyFill="1" applyAlignment="1">
      <alignment horizontal="center"/>
    </xf>
    <xf numFmtId="0" fontId="35" fillId="26" borderId="37" xfId="3" applyFont="1" applyFill="1" applyBorder="1" applyAlignment="1">
      <alignment vertical="top"/>
    </xf>
    <xf numFmtId="0" fontId="35" fillId="26" borderId="38" xfId="3" applyFont="1" applyFill="1" applyBorder="1" applyAlignment="1">
      <alignment vertical="top"/>
    </xf>
    <xf numFmtId="0" fontId="35" fillId="26" borderId="39" xfId="3" applyFont="1" applyFill="1" applyBorder="1" applyAlignment="1">
      <alignment vertical="top"/>
    </xf>
    <xf numFmtId="0" fontId="14" fillId="27" borderId="37" xfId="3" applyFont="1" applyFill="1" applyBorder="1" applyAlignment="1">
      <alignment vertical="center" wrapText="1"/>
    </xf>
    <xf numFmtId="0" fontId="14" fillId="27" borderId="40" xfId="3" applyFont="1" applyFill="1" applyBorder="1" applyAlignment="1">
      <alignment horizontal="center" vertical="center" wrapText="1"/>
    </xf>
    <xf numFmtId="0" fontId="14" fillId="27" borderId="41" xfId="3" applyFont="1" applyFill="1" applyBorder="1" applyAlignment="1">
      <alignment horizontal="center" vertical="center" wrapText="1"/>
    </xf>
    <xf numFmtId="0" fontId="14" fillId="27" borderId="37" xfId="3" applyFont="1" applyFill="1" applyBorder="1" applyAlignment="1">
      <alignment horizontal="center" vertical="center" wrapText="1"/>
    </xf>
    <xf numFmtId="0" fontId="17" fillId="28" borderId="16" xfId="3" applyFont="1" applyFill="1" applyBorder="1" applyAlignment="1">
      <alignment vertical="top" wrapText="1"/>
    </xf>
    <xf numFmtId="43" fontId="17" fillId="28" borderId="39" xfId="4" applyFont="1" applyFill="1" applyBorder="1" applyAlignment="1">
      <alignment vertical="top" wrapText="1"/>
    </xf>
    <xf numFmtId="43" fontId="17" fillId="28" borderId="28" xfId="4" applyFont="1" applyFill="1" applyBorder="1" applyAlignment="1">
      <alignment vertical="top" wrapText="1"/>
    </xf>
    <xf numFmtId="43" fontId="17" fillId="28" borderId="16" xfId="4" applyFont="1" applyFill="1" applyBorder="1" applyAlignment="1">
      <alignment vertical="top" wrapText="1"/>
    </xf>
    <xf numFmtId="0" fontId="17" fillId="28" borderId="43" xfId="3" applyFont="1" applyFill="1" applyBorder="1" applyAlignment="1">
      <alignment vertical="top" wrapText="1"/>
    </xf>
    <xf numFmtId="43" fontId="17" fillId="28" borderId="44" xfId="4" applyFont="1" applyFill="1" applyBorder="1" applyAlignment="1">
      <alignment vertical="top" wrapText="1"/>
    </xf>
    <xf numFmtId="0" fontId="19" fillId="28" borderId="45" xfId="3" applyFont="1" applyFill="1" applyBorder="1" applyAlignment="1">
      <alignment vertical="top" wrapText="1"/>
    </xf>
    <xf numFmtId="43" fontId="19" fillId="28" borderId="45" xfId="4" applyFont="1" applyFill="1" applyBorder="1" applyAlignment="1">
      <alignment vertical="top" wrapText="1"/>
    </xf>
    <xf numFmtId="0" fontId="17" fillId="29" borderId="28" xfId="3" applyFont="1" applyFill="1" applyBorder="1" applyAlignment="1">
      <alignment vertical="top" wrapText="1"/>
    </xf>
    <xf numFmtId="43" fontId="17" fillId="29" borderId="28" xfId="4" applyFont="1" applyFill="1" applyBorder="1" applyAlignment="1">
      <alignment vertical="top" wrapText="1"/>
    </xf>
    <xf numFmtId="43" fontId="17" fillId="29" borderId="37" xfId="4" applyFont="1" applyFill="1" applyBorder="1" applyAlignment="1">
      <alignment vertical="top" wrapText="1"/>
    </xf>
    <xf numFmtId="43" fontId="17" fillId="29" borderId="39" xfId="4" applyFont="1" applyFill="1" applyBorder="1" applyAlignment="1">
      <alignment vertical="top" wrapText="1"/>
    </xf>
    <xf numFmtId="43" fontId="17" fillId="29" borderId="16" xfId="4" applyFont="1" applyFill="1" applyBorder="1" applyAlignment="1">
      <alignment vertical="top" wrapText="1"/>
    </xf>
    <xf numFmtId="0" fontId="17" fillId="29" borderId="16" xfId="3" applyFont="1" applyFill="1" applyBorder="1" applyAlignment="1">
      <alignment vertical="top" wrapText="1"/>
    </xf>
    <xf numFmtId="0" fontId="17" fillId="29" borderId="43" xfId="3" applyFont="1" applyFill="1" applyBorder="1" applyAlignment="1">
      <alignment vertical="top" wrapText="1"/>
    </xf>
    <xf numFmtId="43" fontId="17" fillId="29" borderId="48" xfId="4" applyFont="1" applyFill="1" applyBorder="1" applyAlignment="1">
      <alignment vertical="top" wrapText="1"/>
    </xf>
    <xf numFmtId="43" fontId="17" fillId="29" borderId="43" xfId="4" applyFont="1" applyFill="1" applyBorder="1" applyAlignment="1">
      <alignment vertical="top" wrapText="1"/>
    </xf>
    <xf numFmtId="43" fontId="17" fillId="29" borderId="44" xfId="4" applyFont="1" applyFill="1" applyBorder="1" applyAlignment="1">
      <alignment vertical="top" wrapText="1"/>
    </xf>
    <xf numFmtId="0" fontId="19" fillId="29" borderId="45" xfId="3" applyFont="1" applyFill="1" applyBorder="1" applyAlignment="1">
      <alignment vertical="top" wrapText="1"/>
    </xf>
    <xf numFmtId="43" fontId="19" fillId="29" borderId="45" xfId="4" applyFont="1" applyFill="1" applyBorder="1" applyAlignment="1">
      <alignment vertical="top" wrapText="1"/>
    </xf>
    <xf numFmtId="0" fontId="19" fillId="0" borderId="0" xfId="3" applyFont="1" applyAlignment="1">
      <alignment vertical="top" wrapText="1"/>
    </xf>
    <xf numFmtId="43" fontId="19" fillId="0" borderId="0" xfId="4" applyFont="1" applyFill="1" applyBorder="1" applyAlignment="1">
      <alignment vertical="top" wrapText="1"/>
    </xf>
    <xf numFmtId="0" fontId="19" fillId="0" borderId="0" xfId="0" applyFont="1" applyAlignment="1">
      <alignment horizontal="center" vertical="center" textRotation="90" wrapText="1"/>
    </xf>
    <xf numFmtId="0" fontId="14" fillId="0" borderId="45" xfId="3" applyFont="1" applyBorder="1" applyAlignment="1">
      <alignment vertical="top" wrapText="1"/>
    </xf>
    <xf numFmtId="43" fontId="28" fillId="0" borderId="45" xfId="1" applyNumberFormat="1" applyFont="1" applyFill="1" applyBorder="1" applyAlignment="1">
      <alignment vertical="top" wrapText="1"/>
    </xf>
    <xf numFmtId="43" fontId="28" fillId="0" borderId="49" xfId="1" applyNumberFormat="1" applyFont="1" applyFill="1" applyBorder="1" applyAlignment="1">
      <alignment vertical="top" wrapText="1"/>
    </xf>
    <xf numFmtId="43" fontId="1" fillId="0" borderId="0" xfId="0" applyNumberFormat="1" applyFont="1"/>
    <xf numFmtId="43" fontId="1" fillId="0" borderId="0" xfId="4" applyFont="1"/>
    <xf numFmtId="0" fontId="1" fillId="0" borderId="0" xfId="0" applyFont="1" applyAlignment="1">
      <alignment vertical="top"/>
    </xf>
    <xf numFmtId="44" fontId="36" fillId="0" borderId="0" xfId="1" applyFont="1" applyFill="1" applyBorder="1" applyAlignment="1">
      <alignment horizontal="center" vertical="top" wrapText="1"/>
    </xf>
    <xf numFmtId="0" fontId="34" fillId="0" borderId="0" xfId="3" applyFont="1" applyAlignment="1">
      <alignment horizontal="center" vertical="top" wrapText="1"/>
    </xf>
    <xf numFmtId="43" fontId="0" fillId="0" borderId="0" xfId="4" applyFont="1"/>
    <xf numFmtId="43" fontId="0" fillId="0" borderId="0" xfId="0" applyNumberFormat="1"/>
    <xf numFmtId="0" fontId="17" fillId="0" borderId="0" xfId="3" applyFont="1" applyAlignment="1">
      <alignment horizontal="center" vertical="top" wrapText="1"/>
    </xf>
    <xf numFmtId="0" fontId="1" fillId="0" borderId="0" xfId="0" applyFont="1" applyAlignment="1">
      <alignment horizontal="center"/>
    </xf>
    <xf numFmtId="0" fontId="37" fillId="0" borderId="15" xfId="0" applyFont="1" applyBorder="1"/>
    <xf numFmtId="0" fontId="38" fillId="0" borderId="15" xfId="3" applyFont="1" applyBorder="1" applyAlignment="1">
      <alignment horizontal="left" vertical="top" wrapText="1"/>
    </xf>
    <xf numFmtId="0" fontId="38" fillId="0" borderId="0" xfId="3" applyFont="1" applyAlignment="1">
      <alignment horizontal="center" vertical="top" wrapText="1"/>
    </xf>
    <xf numFmtId="44" fontId="39" fillId="0" borderId="15" xfId="1" applyFont="1" applyFill="1" applyBorder="1" applyAlignment="1">
      <alignment vertical="top" wrapText="1"/>
    </xf>
    <xf numFmtId="0" fontId="37" fillId="0" borderId="0" xfId="0" applyFont="1" applyAlignment="1">
      <alignment horizontal="left"/>
    </xf>
    <xf numFmtId="44" fontId="18" fillId="0" borderId="0" xfId="1" applyFont="1" applyFill="1" applyBorder="1"/>
    <xf numFmtId="0" fontId="12" fillId="25" borderId="37" xfId="3" applyFont="1" applyFill="1" applyBorder="1" applyAlignment="1">
      <alignment horizontal="center" vertical="top" wrapText="1"/>
    </xf>
    <xf numFmtId="0" fontId="12" fillId="25" borderId="38" xfId="3" applyFont="1" applyFill="1" applyBorder="1" applyAlignment="1">
      <alignment horizontal="center" vertical="top" wrapText="1"/>
    </xf>
    <xf numFmtId="0" fontId="12" fillId="25" borderId="39" xfId="3" applyFont="1" applyFill="1" applyBorder="1" applyAlignment="1">
      <alignment horizontal="center" vertical="top" wrapText="1"/>
    </xf>
    <xf numFmtId="0" fontId="12" fillId="25" borderId="37" xfId="3" applyFont="1" applyFill="1" applyBorder="1" applyAlignment="1">
      <alignment horizontal="center" vertical="top"/>
    </xf>
    <xf numFmtId="0" fontId="12" fillId="25" borderId="38" xfId="3" applyFont="1" applyFill="1" applyBorder="1" applyAlignment="1">
      <alignment horizontal="center" vertical="top"/>
    </xf>
    <xf numFmtId="0" fontId="12" fillId="25" borderId="39" xfId="3" applyFont="1" applyFill="1" applyBorder="1" applyAlignment="1">
      <alignment horizontal="center" vertical="top"/>
    </xf>
    <xf numFmtId="0" fontId="35" fillId="26" borderId="37" xfId="3" applyFont="1" applyFill="1" applyBorder="1" applyAlignment="1">
      <alignment horizontal="center" vertical="top" wrapText="1"/>
    </xf>
    <xf numFmtId="0" fontId="35" fillId="26" borderId="38" xfId="3" applyFont="1" applyFill="1" applyBorder="1" applyAlignment="1">
      <alignment horizontal="center" vertical="top" wrapText="1"/>
    </xf>
    <xf numFmtId="0" fontId="35" fillId="26" borderId="39" xfId="3" applyFont="1" applyFill="1" applyBorder="1" applyAlignment="1">
      <alignment horizontal="center" vertical="top" wrapText="1"/>
    </xf>
    <xf numFmtId="0" fontId="19" fillId="28" borderId="42" xfId="0" applyFont="1" applyFill="1" applyBorder="1" applyAlignment="1">
      <alignment horizontal="center" vertical="center" textRotation="90" wrapText="1"/>
    </xf>
    <xf numFmtId="0" fontId="19" fillId="28" borderId="0" xfId="0" applyFont="1" applyFill="1" applyAlignment="1">
      <alignment horizontal="center" vertical="center" textRotation="90" wrapText="1"/>
    </xf>
    <xf numFmtId="0" fontId="19" fillId="28" borderId="46" xfId="0" applyFont="1" applyFill="1" applyBorder="1" applyAlignment="1">
      <alignment horizontal="center" vertical="center" textRotation="90" wrapText="1"/>
    </xf>
    <xf numFmtId="0" fontId="19" fillId="29" borderId="43" xfId="0" applyFont="1" applyFill="1" applyBorder="1" applyAlignment="1">
      <alignment horizontal="center" vertical="center" textRotation="90" wrapText="1"/>
    </xf>
    <xf numFmtId="0" fontId="19" fillId="29" borderId="47" xfId="0" applyFont="1" applyFill="1" applyBorder="1" applyAlignment="1">
      <alignment horizontal="center" vertical="center" textRotation="90" wrapText="1"/>
    </xf>
    <xf numFmtId="0" fontId="19" fillId="29" borderId="46" xfId="0" applyFont="1" applyFill="1" applyBorder="1" applyAlignment="1">
      <alignment horizontal="center" vertical="center" textRotation="90" wrapText="1"/>
    </xf>
    <xf numFmtId="0" fontId="33" fillId="0" borderId="33" xfId="0" applyFont="1" applyBorder="1" applyAlignment="1">
      <alignment horizontal="center"/>
    </xf>
    <xf numFmtId="0" fontId="33" fillId="0" borderId="34" xfId="0" applyFont="1" applyBorder="1" applyAlignment="1">
      <alignment horizontal="center"/>
    </xf>
    <xf numFmtId="0" fontId="33" fillId="0" borderId="35" xfId="0" applyFont="1" applyBorder="1" applyAlignment="1">
      <alignment horizontal="center"/>
    </xf>
    <xf numFmtId="0" fontId="15" fillId="24" borderId="16" xfId="3" applyFont="1" applyFill="1" applyBorder="1" applyAlignment="1">
      <alignment horizontal="left" vertical="center" wrapText="1"/>
    </xf>
    <xf numFmtId="0" fontId="14" fillId="0" borderId="28" xfId="3" applyFont="1" applyBorder="1" applyAlignment="1">
      <alignment horizontal="center" vertical="center" wrapText="1"/>
    </xf>
    <xf numFmtId="0" fontId="14" fillId="0" borderId="30" xfId="3" applyFont="1" applyBorder="1" applyAlignment="1">
      <alignment horizontal="center" vertical="center" wrapText="1"/>
    </xf>
    <xf numFmtId="0" fontId="14" fillId="0" borderId="36" xfId="3" applyFont="1" applyBorder="1" applyAlignment="1">
      <alignment horizontal="center" vertical="center" wrapText="1"/>
    </xf>
    <xf numFmtId="0" fontId="14" fillId="0" borderId="31" xfId="3" applyFont="1" applyBorder="1" applyAlignment="1">
      <alignment horizontal="center" vertical="center" wrapText="1"/>
    </xf>
    <xf numFmtId="0" fontId="14" fillId="0" borderId="32" xfId="3" applyFont="1" applyBorder="1" applyAlignment="1">
      <alignment horizontal="center" wrapText="1"/>
    </xf>
    <xf numFmtId="0" fontId="14" fillId="0" borderId="29" xfId="3" applyFont="1" applyBorder="1" applyAlignment="1">
      <alignment horizontal="center" wrapText="1"/>
    </xf>
    <xf numFmtId="0" fontId="14" fillId="0" borderId="28" xfId="3" applyFont="1" applyBorder="1" applyAlignment="1">
      <alignment horizontal="center" wrapText="1"/>
    </xf>
    <xf numFmtId="0" fontId="14" fillId="0" borderId="30" xfId="3" applyFont="1" applyBorder="1" applyAlignment="1">
      <alignment horizontal="center" wrapText="1"/>
    </xf>
    <xf numFmtId="0" fontId="15" fillId="0" borderId="16" xfId="3" applyFont="1" applyBorder="1" applyAlignment="1">
      <alignment horizontal="left" vertical="center" wrapText="1"/>
    </xf>
    <xf numFmtId="0" fontId="0" fillId="0" borderId="16" xfId="0" applyBorder="1" applyAlignment="1">
      <alignment horizontal="center" vertical="center"/>
    </xf>
    <xf numFmtId="0" fontId="15" fillId="0" borderId="16" xfId="3" applyFont="1" applyBorder="1" applyAlignment="1">
      <alignment horizontal="center" vertical="center"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0" fillId="13" borderId="23" xfId="0" applyFill="1" applyBorder="1" applyAlignment="1">
      <alignment horizontal="left" vertical="top" wrapText="1"/>
    </xf>
    <xf numFmtId="0" fontId="0" fillId="13" borderId="24" xfId="0" applyFill="1" applyBorder="1" applyAlignment="1">
      <alignment horizontal="left" vertical="top" wrapText="1"/>
    </xf>
    <xf numFmtId="0" fontId="0" fillId="13" borderId="0" xfId="0" applyFill="1" applyAlignment="1">
      <alignment horizontal="left" vertical="top" wrapText="1"/>
    </xf>
    <xf numFmtId="0" fontId="0" fillId="13" borderId="25" xfId="0" applyFill="1" applyBorder="1" applyAlignment="1">
      <alignment horizontal="left" vertical="top" wrapText="1"/>
    </xf>
    <xf numFmtId="0" fontId="0" fillId="13" borderId="26" xfId="0" applyFill="1" applyBorder="1" applyAlignment="1">
      <alignment horizontal="left" vertical="top" wrapText="1"/>
    </xf>
    <xf numFmtId="0" fontId="0" fillId="13" borderId="27" xfId="0" applyFill="1" applyBorder="1" applyAlignment="1">
      <alignment horizontal="left" vertical="top" wrapText="1"/>
    </xf>
    <xf numFmtId="0" fontId="0" fillId="13" borderId="20" xfId="0" applyFill="1" applyBorder="1" applyAlignment="1">
      <alignment horizontal="left" vertical="top" wrapText="1"/>
    </xf>
    <xf numFmtId="0" fontId="22" fillId="8" borderId="0" xfId="0" applyFont="1" applyFill="1" applyAlignment="1">
      <alignment horizontal="center"/>
    </xf>
    <xf numFmtId="0" fontId="22" fillId="8" borderId="0" xfId="0" applyFont="1" applyFill="1" applyAlignment="1">
      <alignment horizontal="left"/>
    </xf>
    <xf numFmtId="0" fontId="21" fillId="15" borderId="0" xfId="0" applyFont="1" applyFill="1" applyAlignment="1">
      <alignment horizont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12" fillId="9" borderId="19" xfId="0" applyFont="1" applyFill="1" applyBorder="1" applyAlignment="1">
      <alignment horizontal="center" vertical="center"/>
    </xf>
    <xf numFmtId="0" fontId="14" fillId="21" borderId="11" xfId="3" applyFont="1" applyFill="1" applyBorder="1" applyAlignment="1">
      <alignment horizontal="center" vertical="center" wrapText="1"/>
    </xf>
    <xf numFmtId="0" fontId="14" fillId="21" borderId="12" xfId="3" applyFont="1" applyFill="1" applyBorder="1" applyAlignment="1">
      <alignment horizontal="center" vertical="center" wrapText="1"/>
    </xf>
    <xf numFmtId="0" fontId="14" fillId="21" borderId="6" xfId="3" applyFont="1" applyFill="1" applyBorder="1" applyAlignment="1">
      <alignment horizontal="center" vertical="center" wrapText="1"/>
    </xf>
    <xf numFmtId="0" fontId="14" fillId="21" borderId="9" xfId="3" applyFont="1" applyFill="1" applyBorder="1" applyAlignment="1">
      <alignment horizontal="center" vertical="center" wrapText="1"/>
    </xf>
    <xf numFmtId="0" fontId="14" fillId="21" borderId="5" xfId="3" applyFont="1" applyFill="1" applyBorder="1" applyAlignment="1">
      <alignment horizontal="center" vertical="center" wrapText="1"/>
    </xf>
    <xf numFmtId="0" fontId="9" fillId="10" borderId="17" xfId="0" applyFont="1" applyFill="1" applyBorder="1" applyAlignment="1">
      <alignment horizontal="center" vertical="center"/>
    </xf>
    <xf numFmtId="0" fontId="9" fillId="10" borderId="18" xfId="0" applyFont="1" applyFill="1" applyBorder="1" applyAlignment="1">
      <alignment horizontal="center" vertical="center"/>
    </xf>
    <xf numFmtId="0" fontId="9" fillId="10" borderId="19" xfId="0" applyFont="1" applyFill="1" applyBorder="1" applyAlignment="1">
      <alignment horizontal="center" vertical="center"/>
    </xf>
    <xf numFmtId="0" fontId="14" fillId="21" borderId="0" xfId="3" applyFont="1" applyFill="1" applyAlignment="1">
      <alignment horizontal="center" vertical="center" wrapText="1"/>
    </xf>
    <xf numFmtId="0" fontId="3" fillId="3" borderId="14" xfId="3" applyFont="1" applyFill="1" applyBorder="1" applyAlignment="1">
      <alignment horizontal="center" vertical="center" wrapText="1"/>
    </xf>
    <xf numFmtId="0" fontId="3" fillId="3" borderId="12" xfId="3" applyFont="1" applyFill="1" applyBorder="1" applyAlignment="1">
      <alignment horizontal="center" vertical="center" wrapText="1"/>
    </xf>
    <xf numFmtId="0" fontId="3" fillId="3" borderId="9" xfId="3" applyFont="1" applyFill="1" applyBorder="1" applyAlignment="1">
      <alignment horizontal="center" vertical="top" wrapText="1"/>
    </xf>
    <xf numFmtId="0" fontId="3" fillId="3" borderId="5" xfId="3" applyFont="1" applyFill="1" applyBorder="1" applyAlignment="1">
      <alignment horizontal="center" vertical="top" wrapText="1"/>
    </xf>
    <xf numFmtId="0" fontId="10" fillId="11" borderId="0" xfId="0" applyFont="1" applyFill="1" applyAlignment="1">
      <alignment horizontal="center"/>
    </xf>
    <xf numFmtId="0" fontId="10" fillId="10" borderId="0" xfId="0" applyFont="1" applyFill="1" applyAlignment="1">
      <alignment horizontal="center"/>
    </xf>
    <xf numFmtId="0" fontId="0" fillId="0" borderId="0" xfId="0" applyAlignment="1">
      <alignment horizontal="left" vertical="top" wrapText="1"/>
    </xf>
    <xf numFmtId="0" fontId="0" fillId="0" borderId="0" xfId="0" applyAlignment="1">
      <alignment horizontal="left" vertical="top"/>
    </xf>
    <xf numFmtId="0" fontId="3" fillId="12" borderId="14" xfId="3" applyFont="1" applyFill="1" applyBorder="1" applyAlignment="1">
      <alignment horizontal="center" vertical="center" wrapText="1"/>
    </xf>
    <xf numFmtId="0" fontId="3" fillId="12" borderId="11" xfId="3" applyFont="1" applyFill="1" applyBorder="1" applyAlignment="1">
      <alignment horizontal="center" vertical="center" wrapText="1"/>
    </xf>
    <xf numFmtId="0" fontId="3" fillId="12" borderId="12" xfId="3" applyFont="1" applyFill="1" applyBorder="1" applyAlignment="1">
      <alignment horizontal="center" vertical="center" wrapText="1"/>
    </xf>
    <xf numFmtId="165" fontId="3" fillId="12" borderId="14" xfId="3" applyNumberFormat="1" applyFont="1" applyFill="1" applyBorder="1" applyAlignment="1">
      <alignment horizontal="center" vertical="center" wrapText="1"/>
    </xf>
    <xf numFmtId="165" fontId="3" fillId="12" borderId="11" xfId="3" applyNumberFormat="1" applyFont="1" applyFill="1" applyBorder="1" applyAlignment="1">
      <alignment horizontal="center" vertical="center" wrapText="1"/>
    </xf>
    <xf numFmtId="165" fontId="3" fillId="12" borderId="12" xfId="3" applyNumberFormat="1" applyFont="1" applyFill="1" applyBorder="1" applyAlignment="1">
      <alignment horizontal="center" vertical="center" wrapText="1"/>
    </xf>
    <xf numFmtId="0" fontId="3" fillId="5" borderId="3" xfId="3" applyFont="1" applyFill="1" applyBorder="1" applyAlignment="1">
      <alignment horizontal="center" vertical="top" wrapText="1"/>
    </xf>
    <xf numFmtId="0" fontId="3" fillId="5" borderId="5" xfId="3" applyFont="1" applyFill="1" applyBorder="1" applyAlignment="1">
      <alignment horizontal="center" vertical="top" wrapText="1"/>
    </xf>
    <xf numFmtId="0" fontId="3" fillId="5" borderId="6" xfId="3" applyFont="1" applyFill="1" applyBorder="1" applyAlignment="1">
      <alignment horizontal="center" vertical="top" wrapText="1"/>
    </xf>
    <xf numFmtId="0" fontId="3" fillId="5" borderId="0" xfId="3" applyFont="1" applyFill="1" applyAlignment="1">
      <alignment horizontal="center" vertical="top" wrapText="1"/>
    </xf>
    <xf numFmtId="0" fontId="3" fillId="5" borderId="9" xfId="3" applyFont="1" applyFill="1" applyBorder="1" applyAlignment="1">
      <alignment horizontal="center" vertical="top" wrapText="1"/>
    </xf>
    <xf numFmtId="0" fontId="9" fillId="13" borderId="0" xfId="0" applyFont="1" applyFill="1" applyAlignment="1">
      <alignment horizontal="center"/>
    </xf>
    <xf numFmtId="0" fontId="9" fillId="10" borderId="0" xfId="0" applyFont="1" applyFill="1" applyAlignment="1">
      <alignment horizontal="center"/>
    </xf>
    <xf numFmtId="0" fontId="3" fillId="5" borderId="4" xfId="3" applyFont="1" applyFill="1" applyBorder="1" applyAlignment="1">
      <alignment horizontal="center" vertical="top" wrapText="1"/>
    </xf>
    <xf numFmtId="0" fontId="3" fillId="4" borderId="0" xfId="3" applyFont="1" applyFill="1" applyAlignment="1">
      <alignment horizontal="center" wrapText="1"/>
    </xf>
    <xf numFmtId="0" fontId="3" fillId="4" borderId="5" xfId="3" applyFont="1" applyFill="1" applyBorder="1" applyAlignment="1">
      <alignment horizontal="center" wrapText="1"/>
    </xf>
    <xf numFmtId="0" fontId="3" fillId="4" borderId="0" xfId="3" applyFont="1" applyFill="1" applyAlignment="1">
      <alignment horizontal="center" vertical="center" wrapText="1"/>
    </xf>
    <xf numFmtId="0" fontId="3" fillId="4" borderId="5" xfId="3" applyFont="1" applyFill="1" applyBorder="1" applyAlignment="1">
      <alignment horizontal="center" vertical="center" wrapText="1"/>
    </xf>
    <xf numFmtId="0" fontId="3" fillId="4" borderId="0" xfId="3" applyFont="1" applyFill="1" applyAlignment="1">
      <alignment horizontal="center" vertical="top" wrapText="1"/>
    </xf>
    <xf numFmtId="0" fontId="3" fillId="4" borderId="5" xfId="3" applyFont="1" applyFill="1" applyBorder="1" applyAlignment="1">
      <alignment horizontal="center" vertical="top" wrapText="1"/>
    </xf>
    <xf numFmtId="0" fontId="9" fillId="16" borderId="0" xfId="0" applyFont="1" applyFill="1" applyAlignment="1">
      <alignment horizontal="center"/>
    </xf>
    <xf numFmtId="0" fontId="12" fillId="9" borderId="0" xfId="0" applyFont="1" applyFill="1" applyAlignment="1">
      <alignment horizontal="center"/>
    </xf>
    <xf numFmtId="0" fontId="3" fillId="6" borderId="10" xfId="3" applyFont="1" applyFill="1" applyBorder="1" applyAlignment="1">
      <alignment horizontal="center" wrapText="1"/>
    </xf>
    <xf numFmtId="0" fontId="3" fillId="6" borderId="12" xfId="3" applyFont="1" applyFill="1" applyBorder="1" applyAlignment="1">
      <alignment horizontal="center" wrapText="1"/>
    </xf>
    <xf numFmtId="0" fontId="3" fillId="6" borderId="10" xfId="3" applyFont="1" applyFill="1" applyBorder="1" applyAlignment="1">
      <alignment horizontal="center" vertical="center" wrapText="1"/>
    </xf>
    <xf numFmtId="0" fontId="3" fillId="6" borderId="12" xfId="3" applyFont="1" applyFill="1" applyBorder="1" applyAlignment="1">
      <alignment horizontal="center" vertical="center" wrapText="1"/>
    </xf>
    <xf numFmtId="0" fontId="3" fillId="7" borderId="9" xfId="3" applyFont="1" applyFill="1" applyBorder="1" applyAlignment="1">
      <alignment horizontal="center" vertical="top" wrapText="1"/>
    </xf>
    <xf numFmtId="0" fontId="3" fillId="7" borderId="5" xfId="3" applyFont="1" applyFill="1" applyBorder="1" applyAlignment="1">
      <alignment horizontal="center" vertical="top" wrapText="1"/>
    </xf>
    <xf numFmtId="0" fontId="0" fillId="17" borderId="0" xfId="0" applyFill="1" applyAlignment="1">
      <alignment horizontal="center"/>
    </xf>
    <xf numFmtId="0" fontId="12" fillId="10" borderId="17" xfId="3" applyFont="1" applyFill="1" applyBorder="1" applyAlignment="1">
      <alignment horizontal="center" vertical="center" wrapText="1"/>
    </xf>
    <xf numFmtId="0" fontId="12" fillId="10" borderId="18" xfId="3" applyFont="1" applyFill="1" applyBorder="1" applyAlignment="1">
      <alignment horizontal="center" vertical="center" wrapText="1"/>
    </xf>
    <xf numFmtId="0" fontId="12" fillId="10" borderId="19" xfId="3" applyFont="1" applyFill="1" applyBorder="1" applyAlignment="1">
      <alignment horizontal="center" vertical="center" wrapText="1"/>
    </xf>
  </cellXfs>
  <cellStyles count="5">
    <cellStyle name="Comma" xfId="4" builtinId="3"/>
    <cellStyle name="Currency" xfId="1" builtinId="4"/>
    <cellStyle name="Normal" xfId="0" builtinId="0"/>
    <cellStyle name="Normal 2" xfId="3" xr:uid="{00000000-0005-0000-0000-000002000000}"/>
    <cellStyle name="Percent" xfId="2" builtinId="5"/>
  </cellStyles>
  <dxfs count="23">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scheme val="minor"/>
      </font>
      <numFmt numFmtId="34" formatCode="_(&quot;$&quot;* #,##0.00_);_(&quot;$&quot;* \(#,##0.00\);_(&quot;$&quot;* &quot;-&quot;??_);_(@_)"/>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rgb="FF000000"/>
        <name val="Calibri"/>
        <scheme val="minor"/>
      </font>
      <fill>
        <patternFill patternType="none">
          <bgColor auto="1"/>
        </patternFill>
      </fill>
      <alignment horizontal="general"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strike val="0"/>
        <outline val="0"/>
        <shadow val="0"/>
        <u val="none"/>
        <vertAlign val="baseline"/>
        <sz val="10"/>
        <name val="Calibri"/>
        <scheme val="minor"/>
      </font>
      <fill>
        <patternFill patternType="none">
          <bgColor auto="1"/>
        </patternFill>
      </fill>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auto="1"/>
        <name val="Calibri"/>
        <scheme val="minor"/>
      </font>
      <numFmt numFmtId="0" formatCode="General"/>
      <fill>
        <patternFill patternType="none">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scheme val="minor"/>
      </font>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scheme val="minor"/>
      </font>
      <fill>
        <patternFill patternType="none">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Calibri"/>
        <family val="2"/>
        <scheme val="minor"/>
      </font>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0"/>
        <color theme="1"/>
        <name val="Calibri"/>
        <scheme val="minor"/>
      </font>
      <border diagonalUp="0" diagonalDown="0" outline="0">
        <left/>
        <right/>
        <top style="thin">
          <color theme="4" tint="0.39997558519241921"/>
        </top>
        <bottom/>
      </border>
    </dxf>
    <dxf>
      <font>
        <b val="0"/>
        <i val="0"/>
        <strike val="0"/>
        <condense val="0"/>
        <extend val="0"/>
        <outline val="0"/>
        <shadow val="0"/>
        <u val="none"/>
        <vertAlign val="baseline"/>
        <sz val="10"/>
        <color theme="1"/>
        <name val="Calibri"/>
        <scheme val="minor"/>
      </font>
      <fill>
        <patternFill patternType="none">
          <bgColor auto="1"/>
        </patternFill>
      </fill>
      <border diagonalUp="0" diagonalDown="0" outline="0">
        <left/>
        <right/>
        <top style="thin">
          <color theme="4" tint="0.39997558519241921"/>
        </top>
        <bottom/>
      </border>
    </dxf>
    <dxf>
      <border outline="0">
        <left style="thin">
          <color theme="4" tint="0.39997558519241921"/>
        </left>
        <right style="thin">
          <color theme="4" tint="0.39997558519241921"/>
        </right>
      </border>
    </dxf>
    <dxf>
      <font>
        <b val="0"/>
        <i val="0"/>
        <strike val="0"/>
        <condense val="0"/>
        <extend val="0"/>
        <outline val="0"/>
        <shadow val="0"/>
        <u val="none"/>
        <vertAlign val="baseline"/>
        <sz val="10"/>
        <color auto="1"/>
        <name val="Calibri"/>
        <scheme val="minor"/>
      </font>
      <fill>
        <patternFill patternType="none">
          <bgColor auto="1"/>
        </patternFill>
      </fill>
      <alignment horizontal="left" vertical="top" textRotation="0" wrapText="1" indent="0" justifyLastLine="0" shrinkToFit="0" readingOrder="0"/>
    </dxf>
    <dxf>
      <font>
        <strike val="0"/>
        <outline val="0"/>
        <shadow val="0"/>
        <u val="none"/>
        <vertAlign val="baseline"/>
        <sz val="10"/>
        <name val="Calibri"/>
        <scheme val="minor"/>
      </font>
      <fill>
        <patternFill patternType="none">
          <bgColor auto="1"/>
        </patternFill>
      </fill>
      <alignment horizontal="center" textRotation="0" indent="0" justifyLastLine="0" shrinkToFit="0" readingOrder="0"/>
    </dxf>
  </dxfs>
  <tableStyles count="0" defaultTableStyle="TableStyleMedium2" defaultPivotStyle="PivotStyleLight16"/>
  <colors>
    <mruColors>
      <color rgb="FFFFFF00"/>
      <color rgb="FFFFFFCC"/>
      <color rgb="FFCC66FF"/>
      <color rgb="FFCC99FF"/>
      <color rgb="FF00FFFF"/>
      <color rgb="FFFFFF99"/>
      <color rgb="FF9900CC"/>
      <color rgb="FFCC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ece Stevens" refreshedDate="46162.448164004629" missingItemsLimit="0" createdVersion="4" refreshedVersion="8" minRefreshableVersion="3" recordCount="391" xr:uid="{00000000-000A-0000-FFFF-FFFF01000000}">
  <cacheSource type="worksheet">
    <worksheetSource name="Table3"/>
  </cacheSource>
  <cacheFields count="10">
    <cacheField name="LWDA" numFmtId="0">
      <sharedItems/>
    </cacheField>
    <cacheField name="Location" numFmtId="0">
      <sharedItems count="2">
        <s v="Athens"/>
        <s v="Chattanooga"/>
      </sharedItems>
    </cacheField>
    <cacheField name="Center Type" numFmtId="0">
      <sharedItems/>
    </cacheField>
    <cacheField name="Partner" numFmtId="0">
      <sharedItems count="11">
        <s v="JVSG - DVOP"/>
        <s v="JVSG - LVER"/>
        <s v="RESEA - State"/>
        <s v="SNAP - State"/>
        <s v="WIOA Title III - Wagner Peyser"/>
        <s v="TAA - Case Management"/>
        <s v="WIOA Title IV - Vocational Rehabilitation"/>
        <s v="WIOA Title I - Youth"/>
        <s v="WIOA Title I - Dislocated Worker"/>
        <s v="WIOA Title I - Adult"/>
        <s v="WIOA Title II - Adult Education"/>
      </sharedItems>
    </cacheField>
    <cacheField name="Cost Category" numFmtId="0">
      <sharedItems count="3">
        <s v="Non-Shared Direct"/>
        <s v="Infrastructure Costs"/>
        <s v="Additional Costs"/>
      </sharedItems>
    </cacheField>
    <cacheField name="Cost Pool" numFmtId="0">
      <sharedItems count="16">
        <s v="Benefits"/>
        <s v="Salaries"/>
        <s v="Professional Services"/>
        <s v="Data Processing"/>
        <s v="Third Party Professional"/>
        <s v="Utilities"/>
        <s v="Communications"/>
        <s v="Indirect Costs"/>
        <s v="Travel"/>
        <s v="Supplies"/>
        <s v="Maintenance"/>
        <s v="Training for Employees"/>
        <s v="Rentals and Insurance"/>
        <s v="Other Expenses"/>
        <s v="Equipment"/>
        <s v="Participant Costs"/>
      </sharedItems>
    </cacheField>
    <cacheField name="Cost Item" numFmtId="0">
      <sharedItems/>
    </cacheField>
    <cacheField name="Allocation Base" numFmtId="0">
      <sharedItems count="3">
        <s v="Direct"/>
        <s v="FTE"/>
        <s v="Non-Shared Direct"/>
      </sharedItems>
    </cacheField>
    <cacheField name="Cost" numFmtId="44">
      <sharedItems containsSemiMixedTypes="0" containsString="0" containsNumber="1" minValue="-8262.760000000002" maxValue="544876.49"/>
    </cacheField>
    <cacheField name="Source" numFmtId="0">
      <sharedItems count="2">
        <s v="State"/>
        <s v="Southeast"/>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1">
  <r>
    <s v="Southeast"/>
    <x v="0"/>
    <s v="Comprehensive"/>
    <x v="0"/>
    <x v="0"/>
    <x v="0"/>
    <s v="401k- Hybrid Plan Reg Earn"/>
    <x v="0"/>
    <n v="2917.1600000000008"/>
    <x v="0"/>
  </r>
  <r>
    <s v="Southeast"/>
    <x v="1"/>
    <s v="Comprehensive"/>
    <x v="0"/>
    <x v="0"/>
    <x v="0"/>
    <s v="401k- Hybrid Plan Reg Earn"/>
    <x v="0"/>
    <n v="4125.0499999999993"/>
    <x v="0"/>
  </r>
  <r>
    <s v="Southeast"/>
    <x v="1"/>
    <s v="Comprehensive"/>
    <x v="1"/>
    <x v="0"/>
    <x v="0"/>
    <s v="401k- Hybrid Plan Reg Earn"/>
    <x v="0"/>
    <n v="3072.5600000000009"/>
    <x v="0"/>
  </r>
  <r>
    <s v="Southeast"/>
    <x v="0"/>
    <s v="Comprehensive"/>
    <x v="2"/>
    <x v="0"/>
    <x v="0"/>
    <s v="401k- Hybrid Plan Reg Earn"/>
    <x v="0"/>
    <n v="2561.6000000000004"/>
    <x v="0"/>
  </r>
  <r>
    <s v="Southeast"/>
    <x v="1"/>
    <s v="Comprehensive"/>
    <x v="2"/>
    <x v="0"/>
    <x v="0"/>
    <s v="401k- Hybrid Plan Reg Earn"/>
    <x v="0"/>
    <n v="2377.4299999999994"/>
    <x v="0"/>
  </r>
  <r>
    <s v="Southeast"/>
    <x v="0"/>
    <s v="Comprehensive"/>
    <x v="3"/>
    <x v="0"/>
    <x v="0"/>
    <s v="401k- Hybrid Plan Reg Earn"/>
    <x v="0"/>
    <n v="369.59000000000003"/>
    <x v="0"/>
  </r>
  <r>
    <s v="Southeast"/>
    <x v="0"/>
    <s v="Comprehensive"/>
    <x v="4"/>
    <x v="0"/>
    <x v="0"/>
    <s v="401k- Hybrid Plan Reg Earn"/>
    <x v="0"/>
    <n v="1322.83"/>
    <x v="0"/>
  </r>
  <r>
    <s v="Southeast"/>
    <x v="1"/>
    <s v="Comprehensive"/>
    <x v="4"/>
    <x v="0"/>
    <x v="0"/>
    <s v="401k- Hybrid Plan Reg Earn"/>
    <x v="0"/>
    <n v="7112.260000000002"/>
    <x v="0"/>
  </r>
  <r>
    <s v="Southeast"/>
    <x v="1"/>
    <s v="Comprehensive"/>
    <x v="3"/>
    <x v="0"/>
    <x v="0"/>
    <s v="401K Match"/>
    <x v="0"/>
    <n v="201.44000000000003"/>
    <x v="0"/>
  </r>
  <r>
    <s v="Southeast"/>
    <x v="0"/>
    <s v="Comprehensive"/>
    <x v="4"/>
    <x v="0"/>
    <x v="0"/>
    <s v="401K Match"/>
    <x v="0"/>
    <n v="586.29"/>
    <x v="0"/>
  </r>
  <r>
    <s v="Southeast"/>
    <x v="1"/>
    <s v="Comprehensive"/>
    <x v="4"/>
    <x v="0"/>
    <x v="0"/>
    <s v="401K Match"/>
    <x v="0"/>
    <n v="899.4799999999999"/>
    <x v="0"/>
  </r>
  <r>
    <s v="Southeast"/>
    <x v="1"/>
    <s v="Comprehensive"/>
    <x v="4"/>
    <x v="0"/>
    <x v="1"/>
    <s v="Administrative Bereavement Leave with Pay"/>
    <x v="0"/>
    <n v="794.43000000000006"/>
    <x v="0"/>
  </r>
  <r>
    <s v="Southeast"/>
    <x v="1"/>
    <s v="Comprehensive"/>
    <x v="1"/>
    <x v="0"/>
    <x v="1"/>
    <s v="Administrative leave"/>
    <x v="0"/>
    <n v="114.95"/>
    <x v="0"/>
  </r>
  <r>
    <s v="Southeast"/>
    <x v="1"/>
    <s v="Comprehensive"/>
    <x v="1"/>
    <x v="0"/>
    <x v="1"/>
    <s v="Administrative State Exam/Interview Leave with Pay"/>
    <x v="0"/>
    <n v="76.64"/>
    <x v="0"/>
  </r>
  <r>
    <s v="Southeast"/>
    <x v="0"/>
    <s v="Comprehensive"/>
    <x v="0"/>
    <x v="1"/>
    <x v="2"/>
    <s v="Data Processing Services"/>
    <x v="0"/>
    <n v="5050.5399999999991"/>
    <x v="0"/>
  </r>
  <r>
    <s v="Southeast"/>
    <x v="1"/>
    <s v="Comprehensive"/>
    <x v="0"/>
    <x v="1"/>
    <x v="2"/>
    <s v="Data Processing Services"/>
    <x v="0"/>
    <n v="4161.5999999999995"/>
    <x v="0"/>
  </r>
  <r>
    <s v="Southeast"/>
    <x v="1"/>
    <s v="Comprehensive"/>
    <x v="1"/>
    <x v="1"/>
    <x v="2"/>
    <s v="Data Processing Services"/>
    <x v="0"/>
    <n v="2988.3200000000006"/>
    <x v="0"/>
  </r>
  <r>
    <s v="Southeast"/>
    <x v="0"/>
    <s v="Comprehensive"/>
    <x v="2"/>
    <x v="1"/>
    <x v="2"/>
    <s v="Data Processing Services"/>
    <x v="0"/>
    <n v="4826.369999999999"/>
    <x v="0"/>
  </r>
  <r>
    <s v="Southeast"/>
    <x v="1"/>
    <s v="Comprehensive"/>
    <x v="2"/>
    <x v="1"/>
    <x v="2"/>
    <s v="Data Processing Services"/>
    <x v="0"/>
    <n v="959.41"/>
    <x v="0"/>
  </r>
  <r>
    <s v="Southeast"/>
    <x v="0"/>
    <s v="Comprehensive"/>
    <x v="3"/>
    <x v="1"/>
    <x v="2"/>
    <s v="Data Processing Services"/>
    <x v="0"/>
    <n v="1797.9700000000005"/>
    <x v="0"/>
  </r>
  <r>
    <s v="Southeast"/>
    <x v="1"/>
    <s v="Comprehensive"/>
    <x v="3"/>
    <x v="1"/>
    <x v="2"/>
    <s v="Data Processing Services"/>
    <x v="0"/>
    <n v="918.16"/>
    <x v="0"/>
  </r>
  <r>
    <s v="Southeast"/>
    <x v="0"/>
    <s v="Comprehensive"/>
    <x v="5"/>
    <x v="1"/>
    <x v="2"/>
    <s v="Data Processing Services"/>
    <x v="0"/>
    <n v="3"/>
    <x v="0"/>
  </r>
  <r>
    <s v="Southeast"/>
    <x v="0"/>
    <s v="Comprehensive"/>
    <x v="4"/>
    <x v="1"/>
    <x v="2"/>
    <s v="Data Processing Services"/>
    <x v="0"/>
    <n v="-30.98"/>
    <x v="0"/>
  </r>
  <r>
    <s v="Southeast"/>
    <x v="1"/>
    <s v="Comprehensive"/>
    <x v="4"/>
    <x v="1"/>
    <x v="2"/>
    <s v="Data Processing Services"/>
    <x v="0"/>
    <n v="14733.939999999999"/>
    <x v="0"/>
  </r>
  <r>
    <s v="Southeast"/>
    <x v="0"/>
    <s v="Comprehensive"/>
    <x v="4"/>
    <x v="1"/>
    <x v="2"/>
    <s v="Data Processing Services"/>
    <x v="0"/>
    <n v="5601.92"/>
    <x v="0"/>
  </r>
  <r>
    <s v="Southeast"/>
    <x v="1"/>
    <s v="Comprehensive"/>
    <x v="4"/>
    <x v="1"/>
    <x v="2"/>
    <s v="Data Processing Services"/>
    <x v="0"/>
    <n v="22826.740000000005"/>
    <x v="0"/>
  </r>
  <r>
    <s v="Southeast"/>
    <x v="0"/>
    <s v="Comprehensive"/>
    <x v="2"/>
    <x v="0"/>
    <x v="3"/>
    <s v="Data Processing Services by Non-State Agencies"/>
    <x v="0"/>
    <n v="2632.5"/>
    <x v="0"/>
  </r>
  <r>
    <s v="Southeast"/>
    <x v="1"/>
    <s v="Comprehensive"/>
    <x v="4"/>
    <x v="0"/>
    <x v="3"/>
    <s v="Data Processing Services by Non-State Agencies"/>
    <x v="0"/>
    <n v="12757.5"/>
    <x v="0"/>
  </r>
  <r>
    <s v="Southeast"/>
    <x v="0"/>
    <s v="Comprehensive"/>
    <x v="0"/>
    <x v="0"/>
    <x v="3"/>
    <s v="Data Processing Supplies"/>
    <x v="0"/>
    <n v="448.83"/>
    <x v="0"/>
  </r>
  <r>
    <s v="Southeast"/>
    <x v="1"/>
    <s v="Comprehensive"/>
    <x v="0"/>
    <x v="0"/>
    <x v="3"/>
    <s v="Data Processing Supplies"/>
    <x v="0"/>
    <n v="600.4"/>
    <x v="0"/>
  </r>
  <r>
    <s v="Southeast"/>
    <x v="0"/>
    <s v="Comprehensive"/>
    <x v="1"/>
    <x v="0"/>
    <x v="3"/>
    <s v="Data Processing Supplies"/>
    <x v="0"/>
    <n v="318.93999999999994"/>
    <x v="0"/>
  </r>
  <r>
    <s v="Southeast"/>
    <x v="1"/>
    <s v="Comprehensive"/>
    <x v="1"/>
    <x v="0"/>
    <x v="3"/>
    <s v="Data Processing Supplies"/>
    <x v="0"/>
    <n v="520.69000000000005"/>
    <x v="0"/>
  </r>
  <r>
    <s v="Southeast"/>
    <x v="0"/>
    <s v="Comprehensive"/>
    <x v="2"/>
    <x v="0"/>
    <x v="3"/>
    <s v="Data Processing Supplies"/>
    <x v="0"/>
    <n v="720.21999999999991"/>
    <x v="0"/>
  </r>
  <r>
    <s v="Southeast"/>
    <x v="1"/>
    <s v="Comprehensive"/>
    <x v="2"/>
    <x v="0"/>
    <x v="3"/>
    <s v="Data Processing Supplies"/>
    <x v="0"/>
    <n v="2480.5600000000009"/>
    <x v="0"/>
  </r>
  <r>
    <s v="Southeast"/>
    <x v="0"/>
    <s v="Comprehensive"/>
    <x v="3"/>
    <x v="0"/>
    <x v="3"/>
    <s v="Data Processing Supplies"/>
    <x v="0"/>
    <n v="57.4"/>
    <x v="0"/>
  </r>
  <r>
    <s v="Southeast"/>
    <x v="1"/>
    <s v="Comprehensive"/>
    <x v="3"/>
    <x v="0"/>
    <x v="3"/>
    <s v="Data Processing Supplies"/>
    <x v="0"/>
    <n v="650.38"/>
    <x v="0"/>
  </r>
  <r>
    <s v="Southeast"/>
    <x v="0"/>
    <s v="Comprehensive"/>
    <x v="4"/>
    <x v="0"/>
    <x v="3"/>
    <s v="Data Processing Supplies"/>
    <x v="0"/>
    <n v="1017.6099999999999"/>
    <x v="0"/>
  </r>
  <r>
    <s v="Southeast"/>
    <x v="1"/>
    <s v="Comprehensive"/>
    <x v="4"/>
    <x v="0"/>
    <x v="3"/>
    <s v="Data Processing Supplies"/>
    <x v="0"/>
    <n v="7273.97"/>
    <x v="0"/>
  </r>
  <r>
    <s v="Southeast"/>
    <x v="0"/>
    <s v="Comprehensive"/>
    <x v="0"/>
    <x v="0"/>
    <x v="0"/>
    <s v="Dental Services"/>
    <x v="0"/>
    <n v="239.76"/>
    <x v="0"/>
  </r>
  <r>
    <s v="Southeast"/>
    <x v="1"/>
    <s v="Comprehensive"/>
    <x v="0"/>
    <x v="0"/>
    <x v="0"/>
    <s v="Dental Services"/>
    <x v="0"/>
    <n v="121.91999999999999"/>
    <x v="0"/>
  </r>
  <r>
    <s v="Southeast"/>
    <x v="0"/>
    <s v="Comprehensive"/>
    <x v="2"/>
    <x v="0"/>
    <x v="0"/>
    <s v="Dental Services"/>
    <x v="0"/>
    <n v="88.24"/>
    <x v="0"/>
  </r>
  <r>
    <s v="Southeast"/>
    <x v="1"/>
    <s v="Comprehensive"/>
    <x v="2"/>
    <x v="0"/>
    <x v="0"/>
    <s v="Dental Services"/>
    <x v="0"/>
    <n v="341.89"/>
    <x v="0"/>
  </r>
  <r>
    <s v="Southeast"/>
    <x v="0"/>
    <s v="Comprehensive"/>
    <x v="3"/>
    <x v="0"/>
    <x v="0"/>
    <s v="Dental Services"/>
    <x v="0"/>
    <n v="14.23"/>
    <x v="0"/>
  </r>
  <r>
    <s v="Southeast"/>
    <x v="1"/>
    <s v="Comprehensive"/>
    <x v="3"/>
    <x v="0"/>
    <x v="0"/>
    <s v="Dental Services"/>
    <x v="0"/>
    <n v="62.97"/>
    <x v="0"/>
  </r>
  <r>
    <s v="Southeast"/>
    <x v="0"/>
    <s v="Comprehensive"/>
    <x v="4"/>
    <x v="0"/>
    <x v="0"/>
    <s v="Dental Services"/>
    <x v="0"/>
    <n v="396.18999999999994"/>
    <x v="0"/>
  </r>
  <r>
    <s v="Southeast"/>
    <x v="1"/>
    <s v="Comprehensive"/>
    <x v="4"/>
    <x v="0"/>
    <x v="0"/>
    <s v="Dental Services"/>
    <x v="0"/>
    <n v="1328.79"/>
    <x v="0"/>
  </r>
  <r>
    <s v="Southeast"/>
    <x v="0"/>
    <s v="Comprehensive"/>
    <x v="2"/>
    <x v="2"/>
    <x v="4"/>
    <s v="Document Destruction Services"/>
    <x v="0"/>
    <n v="80.050000000000011"/>
    <x v="0"/>
  </r>
  <r>
    <s v="Southeast"/>
    <x v="1"/>
    <s v="Comprehensive"/>
    <x v="2"/>
    <x v="2"/>
    <x v="4"/>
    <s v="Document Destruction Services"/>
    <x v="0"/>
    <n v="71.97"/>
    <x v="0"/>
  </r>
  <r>
    <s v="Southeast"/>
    <x v="0"/>
    <s v="Comprehensive"/>
    <x v="3"/>
    <x v="2"/>
    <x v="4"/>
    <s v="Document Destruction Services"/>
    <x v="0"/>
    <n v="23.31"/>
    <x v="0"/>
  </r>
  <r>
    <s v="Southeast"/>
    <x v="1"/>
    <s v="Comprehensive"/>
    <x v="3"/>
    <x v="2"/>
    <x v="4"/>
    <s v="Document Destruction Services"/>
    <x v="0"/>
    <n v="17.72"/>
    <x v="0"/>
  </r>
  <r>
    <s v="Southeast"/>
    <x v="0"/>
    <s v="Comprehensive"/>
    <x v="4"/>
    <x v="2"/>
    <x v="4"/>
    <s v="Document Destruction Services"/>
    <x v="0"/>
    <n v="145.93"/>
    <x v="0"/>
  </r>
  <r>
    <s v="Southeast"/>
    <x v="1"/>
    <s v="Comprehensive"/>
    <x v="4"/>
    <x v="2"/>
    <x v="4"/>
    <s v="Document Destruction Services"/>
    <x v="0"/>
    <n v="204.37"/>
    <x v="0"/>
  </r>
  <r>
    <s v="Southeast"/>
    <x v="0"/>
    <s v="Comprehensive"/>
    <x v="0"/>
    <x v="1"/>
    <x v="5"/>
    <s v="Electricity"/>
    <x v="0"/>
    <n v="0"/>
    <x v="0"/>
  </r>
  <r>
    <s v="Southeast"/>
    <x v="1"/>
    <s v="Comprehensive"/>
    <x v="0"/>
    <x v="1"/>
    <x v="5"/>
    <s v="Electricity"/>
    <x v="0"/>
    <n v="102.19999999999999"/>
    <x v="0"/>
  </r>
  <r>
    <s v="Southeast"/>
    <x v="0"/>
    <s v="Comprehensive"/>
    <x v="1"/>
    <x v="1"/>
    <x v="5"/>
    <s v="Electricity"/>
    <x v="0"/>
    <n v="0"/>
    <x v="0"/>
  </r>
  <r>
    <s v="Southeast"/>
    <x v="1"/>
    <s v="Comprehensive"/>
    <x v="1"/>
    <x v="1"/>
    <x v="5"/>
    <s v="Electricity"/>
    <x v="0"/>
    <n v="102.19999999999999"/>
    <x v="0"/>
  </r>
  <r>
    <s v="Southeast"/>
    <x v="0"/>
    <s v="Comprehensive"/>
    <x v="2"/>
    <x v="1"/>
    <x v="5"/>
    <s v="Electricity"/>
    <x v="0"/>
    <n v="0"/>
    <x v="0"/>
  </r>
  <r>
    <s v="Southeast"/>
    <x v="1"/>
    <s v="Comprehensive"/>
    <x v="2"/>
    <x v="1"/>
    <x v="5"/>
    <s v="Electricity"/>
    <x v="0"/>
    <n v="521.84"/>
    <x v="0"/>
  </r>
  <r>
    <s v="Southeast"/>
    <x v="0"/>
    <s v="Comprehensive"/>
    <x v="3"/>
    <x v="1"/>
    <x v="5"/>
    <s v="Electricity"/>
    <x v="0"/>
    <n v="0"/>
    <x v="0"/>
  </r>
  <r>
    <s v="Southeast"/>
    <x v="1"/>
    <s v="Comprehensive"/>
    <x v="3"/>
    <x v="1"/>
    <x v="5"/>
    <s v="Electricity"/>
    <x v="0"/>
    <n v="132.06"/>
    <x v="0"/>
  </r>
  <r>
    <s v="Southeast"/>
    <x v="0"/>
    <s v="Comprehensive"/>
    <x v="4"/>
    <x v="1"/>
    <x v="5"/>
    <s v="Electricity"/>
    <x v="0"/>
    <n v="0"/>
    <x v="0"/>
  </r>
  <r>
    <s v="Southeast"/>
    <x v="1"/>
    <s v="Comprehensive"/>
    <x v="4"/>
    <x v="1"/>
    <x v="5"/>
    <s v="Electricity"/>
    <x v="0"/>
    <n v="1103.7799999999997"/>
    <x v="0"/>
  </r>
  <r>
    <s v="Southeast"/>
    <x v="1"/>
    <s v="Comprehensive"/>
    <x v="4"/>
    <x v="0"/>
    <x v="1"/>
    <s v="Family and Medical Leave"/>
    <x v="0"/>
    <n v="5897.04"/>
    <x v="0"/>
  </r>
  <r>
    <s v="Southeast"/>
    <x v="0"/>
    <s v="Comprehensive"/>
    <x v="0"/>
    <x v="0"/>
    <x v="0"/>
    <s v="FICA"/>
    <x v="0"/>
    <n v="2572.4399999999996"/>
    <x v="0"/>
  </r>
  <r>
    <s v="Southeast"/>
    <x v="1"/>
    <s v="Comprehensive"/>
    <x v="0"/>
    <x v="0"/>
    <x v="0"/>
    <s v="FICA"/>
    <x v="0"/>
    <n v="4096.75"/>
    <x v="0"/>
  </r>
  <r>
    <s v="Southeast"/>
    <x v="1"/>
    <s v="Comprehensive"/>
    <x v="1"/>
    <x v="0"/>
    <x v="0"/>
    <s v="FICA"/>
    <x v="0"/>
    <n v="3065.8800000000006"/>
    <x v="0"/>
  </r>
  <r>
    <s v="Southeast"/>
    <x v="0"/>
    <s v="Comprehensive"/>
    <x v="2"/>
    <x v="0"/>
    <x v="0"/>
    <s v="FICA"/>
    <x v="0"/>
    <n v="2345.15"/>
    <x v="0"/>
  </r>
  <r>
    <s v="Southeast"/>
    <x v="1"/>
    <s v="Comprehensive"/>
    <x v="2"/>
    <x v="0"/>
    <x v="0"/>
    <s v="FICA"/>
    <x v="0"/>
    <n v="3493.58"/>
    <x v="0"/>
  </r>
  <r>
    <s v="Southeast"/>
    <x v="0"/>
    <s v="Comprehensive"/>
    <x v="3"/>
    <x v="0"/>
    <x v="0"/>
    <s v="FICA"/>
    <x v="0"/>
    <n v="392.97999999999996"/>
    <x v="0"/>
  </r>
  <r>
    <s v="Southeast"/>
    <x v="1"/>
    <s v="Comprehensive"/>
    <x v="3"/>
    <x v="0"/>
    <x v="0"/>
    <s v="FICA"/>
    <x v="0"/>
    <n v="976.02"/>
    <x v="0"/>
  </r>
  <r>
    <s v="Southeast"/>
    <x v="0"/>
    <s v="Comprehensive"/>
    <x v="4"/>
    <x v="0"/>
    <x v="0"/>
    <s v="FICA"/>
    <x v="0"/>
    <n v="5141.2000000000007"/>
    <x v="0"/>
  </r>
  <r>
    <s v="Southeast"/>
    <x v="1"/>
    <s v="Comprehensive"/>
    <x v="4"/>
    <x v="0"/>
    <x v="0"/>
    <s v="FICA"/>
    <x v="0"/>
    <n v="18412.840000000007"/>
    <x v="0"/>
  </r>
  <r>
    <s v="Southeast"/>
    <x v="1"/>
    <s v="Comprehensive"/>
    <x v="1"/>
    <x v="1"/>
    <x v="6"/>
    <s v="Freight and Express Charges"/>
    <x v="0"/>
    <n v="15.45"/>
    <x v="0"/>
  </r>
  <r>
    <s v="Southeast"/>
    <x v="0"/>
    <s v="Comprehensive"/>
    <x v="0"/>
    <x v="2"/>
    <x v="4"/>
    <s v="General Business Consulting Services"/>
    <x v="0"/>
    <n v="2927.75"/>
    <x v="0"/>
  </r>
  <r>
    <s v="Southeast"/>
    <x v="1"/>
    <s v="Comprehensive"/>
    <x v="0"/>
    <x v="2"/>
    <x v="4"/>
    <s v="General Business Consulting Services"/>
    <x v="0"/>
    <n v="3369.9199999999996"/>
    <x v="0"/>
  </r>
  <r>
    <s v="Southeast"/>
    <x v="0"/>
    <s v="Comprehensive"/>
    <x v="1"/>
    <x v="2"/>
    <x v="4"/>
    <s v="General Business Consulting Services"/>
    <x v="0"/>
    <n v="2576.09"/>
    <x v="0"/>
  </r>
  <r>
    <s v="Southeast"/>
    <x v="1"/>
    <s v="Comprehensive"/>
    <x v="1"/>
    <x v="2"/>
    <x v="4"/>
    <s v="General Business Consulting Services"/>
    <x v="0"/>
    <n v="3016.0099999999998"/>
    <x v="0"/>
  </r>
  <r>
    <s v="Southeast"/>
    <x v="0"/>
    <s v="Comprehensive"/>
    <x v="2"/>
    <x v="2"/>
    <x v="4"/>
    <s v="General Business Consulting Services"/>
    <x v="0"/>
    <n v="4521.1000000000004"/>
    <x v="0"/>
  </r>
  <r>
    <s v="Southeast"/>
    <x v="1"/>
    <s v="Comprehensive"/>
    <x v="2"/>
    <x v="2"/>
    <x v="4"/>
    <s v="General Business Consulting Services"/>
    <x v="0"/>
    <n v="14118.789999999999"/>
    <x v="0"/>
  </r>
  <r>
    <s v="Southeast"/>
    <x v="0"/>
    <s v="Comprehensive"/>
    <x v="3"/>
    <x v="2"/>
    <x v="4"/>
    <s v="General Business Consulting Services"/>
    <x v="0"/>
    <n v="445.55000000000007"/>
    <x v="0"/>
  </r>
  <r>
    <s v="Southeast"/>
    <x v="1"/>
    <s v="Comprehensive"/>
    <x v="3"/>
    <x v="2"/>
    <x v="4"/>
    <s v="General Business Consulting Services"/>
    <x v="0"/>
    <n v="3848.46"/>
    <x v="0"/>
  </r>
  <r>
    <s v="Southeast"/>
    <x v="0"/>
    <s v="Comprehensive"/>
    <x v="4"/>
    <x v="2"/>
    <x v="4"/>
    <s v="General Business Consulting Services"/>
    <x v="0"/>
    <n v="6744.27"/>
    <x v="0"/>
  </r>
  <r>
    <s v="Southeast"/>
    <x v="1"/>
    <s v="Comprehensive"/>
    <x v="4"/>
    <x v="2"/>
    <x v="4"/>
    <s v="General Business Consulting Services"/>
    <x v="0"/>
    <n v="39995.070000000007"/>
    <x v="0"/>
  </r>
  <r>
    <s v="Southeast"/>
    <x v="0"/>
    <s v="Comprehensive"/>
    <x v="0"/>
    <x v="0"/>
    <x v="0"/>
    <s v="Group Life Insurance"/>
    <x v="0"/>
    <n v="108.64000000000004"/>
    <x v="0"/>
  </r>
  <r>
    <s v="Southeast"/>
    <x v="1"/>
    <s v="Comprehensive"/>
    <x v="0"/>
    <x v="0"/>
    <x v="0"/>
    <s v="Group Life Insurance"/>
    <x v="0"/>
    <n v="149.38000000000008"/>
    <x v="0"/>
  </r>
  <r>
    <s v="Southeast"/>
    <x v="1"/>
    <s v="Comprehensive"/>
    <x v="1"/>
    <x v="0"/>
    <x v="0"/>
    <s v="Group Life Insurance"/>
    <x v="0"/>
    <n v="108.64000000000004"/>
    <x v="0"/>
  </r>
  <r>
    <s v="Southeast"/>
    <x v="0"/>
    <s v="Comprehensive"/>
    <x v="2"/>
    <x v="0"/>
    <x v="0"/>
    <s v="Group Life Insurance"/>
    <x v="0"/>
    <n v="108.64000000000004"/>
    <x v="0"/>
  </r>
  <r>
    <s v="Southeast"/>
    <x v="1"/>
    <s v="Comprehensive"/>
    <x v="2"/>
    <x v="0"/>
    <x v="0"/>
    <s v="Group Life Insurance"/>
    <x v="0"/>
    <n v="146.11000000000001"/>
    <x v="0"/>
  </r>
  <r>
    <s v="Southeast"/>
    <x v="0"/>
    <s v="Comprehensive"/>
    <x v="3"/>
    <x v="0"/>
    <x v="0"/>
    <s v="Group Life Insurance"/>
    <x v="0"/>
    <n v="12.719999999999999"/>
    <x v="0"/>
  </r>
  <r>
    <s v="Southeast"/>
    <x v="1"/>
    <s v="Comprehensive"/>
    <x v="3"/>
    <x v="0"/>
    <x v="0"/>
    <s v="Group Life Insurance"/>
    <x v="0"/>
    <n v="38.18"/>
    <x v="0"/>
  </r>
  <r>
    <s v="Southeast"/>
    <x v="0"/>
    <s v="Comprehensive"/>
    <x v="4"/>
    <x v="0"/>
    <x v="0"/>
    <s v="Group Life Insurance"/>
    <x v="0"/>
    <n v="183.39000000000001"/>
    <x v="0"/>
  </r>
  <r>
    <s v="Southeast"/>
    <x v="1"/>
    <s v="Comprehensive"/>
    <x v="4"/>
    <x v="0"/>
    <x v="0"/>
    <s v="Group Life Insurance"/>
    <x v="0"/>
    <n v="679.2600000000001"/>
    <x v="0"/>
  </r>
  <r>
    <s v="Southeast"/>
    <x v="0"/>
    <s v="Comprehensive"/>
    <x v="0"/>
    <x v="0"/>
    <x v="0"/>
    <s v="Health Insurance"/>
    <x v="0"/>
    <n v="18447"/>
    <x v="0"/>
  </r>
  <r>
    <s v="Southeast"/>
    <x v="0"/>
    <s v="Comprehensive"/>
    <x v="2"/>
    <x v="0"/>
    <x v="0"/>
    <s v="Health Insurance"/>
    <x v="0"/>
    <n v="8199"/>
    <x v="0"/>
  </r>
  <r>
    <s v="Southeast"/>
    <x v="1"/>
    <s v="Comprehensive"/>
    <x v="2"/>
    <x v="0"/>
    <x v="0"/>
    <s v="Health Insurance"/>
    <x v="0"/>
    <n v="10892.569999999998"/>
    <x v="0"/>
  </r>
  <r>
    <s v="Southeast"/>
    <x v="0"/>
    <s v="Comprehensive"/>
    <x v="3"/>
    <x v="0"/>
    <x v="0"/>
    <s v="Health Insurance"/>
    <x v="0"/>
    <n v="936.3900000000001"/>
    <x v="0"/>
  </r>
  <r>
    <s v="Southeast"/>
    <x v="1"/>
    <s v="Comprehensive"/>
    <x v="3"/>
    <x v="0"/>
    <x v="0"/>
    <s v="Health Insurance"/>
    <x v="0"/>
    <n v="4617.78"/>
    <x v="0"/>
  </r>
  <r>
    <s v="Southeast"/>
    <x v="0"/>
    <s v="Comprehensive"/>
    <x v="4"/>
    <x v="0"/>
    <x v="0"/>
    <s v="Health Insurance"/>
    <x v="0"/>
    <n v="24066.42"/>
    <x v="0"/>
  </r>
  <r>
    <s v="Southeast"/>
    <x v="1"/>
    <s v="Comprehensive"/>
    <x v="4"/>
    <x v="0"/>
    <x v="0"/>
    <s v="Health Insurance"/>
    <x v="0"/>
    <n v="59320.329999999994"/>
    <x v="0"/>
  </r>
  <r>
    <s v="Southeast"/>
    <x v="0"/>
    <s v="Comprehensive"/>
    <x v="0"/>
    <x v="0"/>
    <x v="7"/>
    <s v="Indirect Cost Charges"/>
    <x v="0"/>
    <n v="10552"/>
    <x v="0"/>
  </r>
  <r>
    <s v="Southeast"/>
    <x v="1"/>
    <s v="Comprehensive"/>
    <x v="0"/>
    <x v="0"/>
    <x v="7"/>
    <s v="Indirect Cost Charges"/>
    <x v="0"/>
    <n v="11365.19"/>
    <x v="0"/>
  </r>
  <r>
    <s v="Southeast"/>
    <x v="1"/>
    <s v="Comprehensive"/>
    <x v="1"/>
    <x v="0"/>
    <x v="7"/>
    <s v="Indirect Cost Charges"/>
    <x v="0"/>
    <n v="8415.09"/>
    <x v="0"/>
  </r>
  <r>
    <s v="Southeast"/>
    <x v="0"/>
    <s v="Comprehensive"/>
    <x v="2"/>
    <x v="0"/>
    <x v="7"/>
    <s v="Indirect Cost Charges"/>
    <x v="0"/>
    <n v="7884.7000000000007"/>
    <x v="0"/>
  </r>
  <r>
    <s v="Southeast"/>
    <x v="1"/>
    <s v="Comprehensive"/>
    <x v="2"/>
    <x v="0"/>
    <x v="7"/>
    <s v="Indirect Cost Charges"/>
    <x v="0"/>
    <n v="12225.550000000001"/>
    <x v="0"/>
  </r>
  <r>
    <s v="Southeast"/>
    <x v="0"/>
    <s v="Comprehensive"/>
    <x v="3"/>
    <x v="0"/>
    <x v="7"/>
    <s v="Indirect Cost Charges"/>
    <x v="0"/>
    <n v="1510.93"/>
    <x v="0"/>
  </r>
  <r>
    <s v="Southeast"/>
    <x v="1"/>
    <s v="Comprehensive"/>
    <x v="3"/>
    <x v="0"/>
    <x v="7"/>
    <s v="Indirect Cost Charges"/>
    <x v="0"/>
    <n v="3905.2499999999995"/>
    <x v="0"/>
  </r>
  <r>
    <s v="Southeast"/>
    <x v="1"/>
    <s v="Comprehensive"/>
    <x v="4"/>
    <x v="0"/>
    <x v="7"/>
    <s v="Indirect Cost Charges"/>
    <x v="0"/>
    <n v="2643.11"/>
    <x v="0"/>
  </r>
  <r>
    <s v="Southeast"/>
    <x v="0"/>
    <s v="Comprehensive"/>
    <x v="4"/>
    <x v="0"/>
    <x v="7"/>
    <s v="Indirect Cost Charges"/>
    <x v="0"/>
    <n v="20745.860000000004"/>
    <x v="0"/>
  </r>
  <r>
    <s v="Southeast"/>
    <x v="1"/>
    <s v="Comprehensive"/>
    <x v="4"/>
    <x v="0"/>
    <x v="7"/>
    <s v="Indirect Cost Charges"/>
    <x v="0"/>
    <n v="63848.359999999979"/>
    <x v="0"/>
  </r>
  <r>
    <s v="Southeast"/>
    <x v="0"/>
    <s v="Comprehensive"/>
    <x v="4"/>
    <x v="0"/>
    <x v="8"/>
    <s v="In-State Lodging"/>
    <x v="0"/>
    <n v="325.5"/>
    <x v="0"/>
  </r>
  <r>
    <s v="Southeast"/>
    <x v="1"/>
    <s v="Comprehensive"/>
    <x v="4"/>
    <x v="0"/>
    <x v="8"/>
    <s v="In-State Lodging"/>
    <x v="0"/>
    <n v="5353.1"/>
    <x v="0"/>
  </r>
  <r>
    <s v="Southeast"/>
    <x v="0"/>
    <s v="Comprehensive"/>
    <x v="4"/>
    <x v="0"/>
    <x v="8"/>
    <s v="In-State Meals and Incidentals"/>
    <x v="0"/>
    <n v="204"/>
    <x v="0"/>
  </r>
  <r>
    <s v="Southeast"/>
    <x v="1"/>
    <s v="Comprehensive"/>
    <x v="4"/>
    <x v="0"/>
    <x v="8"/>
    <s v="In-State Meals and Incidentals"/>
    <x v="0"/>
    <n v="2410.5"/>
    <x v="0"/>
  </r>
  <r>
    <s v="Southeast"/>
    <x v="0"/>
    <s v="Comprehensive"/>
    <x v="0"/>
    <x v="0"/>
    <x v="8"/>
    <s v="In-State Mileage"/>
    <x v="0"/>
    <n v="1071.9000000000001"/>
    <x v="0"/>
  </r>
  <r>
    <s v="Southeast"/>
    <x v="1"/>
    <s v="Comprehensive"/>
    <x v="0"/>
    <x v="0"/>
    <x v="8"/>
    <s v="In-State Mileage"/>
    <x v="0"/>
    <n v="19.95"/>
    <x v="0"/>
  </r>
  <r>
    <s v="Southeast"/>
    <x v="1"/>
    <s v="Comprehensive"/>
    <x v="1"/>
    <x v="0"/>
    <x v="8"/>
    <s v="In-State Mileage"/>
    <x v="0"/>
    <n v="5435.3899999999994"/>
    <x v="0"/>
  </r>
  <r>
    <s v="Southeast"/>
    <x v="0"/>
    <s v="Comprehensive"/>
    <x v="2"/>
    <x v="0"/>
    <x v="8"/>
    <s v="In-State Mileage"/>
    <x v="0"/>
    <n v="110.25"/>
    <x v="0"/>
  </r>
  <r>
    <s v="Southeast"/>
    <x v="0"/>
    <s v="Comprehensive"/>
    <x v="3"/>
    <x v="0"/>
    <x v="8"/>
    <s v="In-State Mileage"/>
    <x v="0"/>
    <n v="437.85"/>
    <x v="0"/>
  </r>
  <r>
    <s v="Southeast"/>
    <x v="1"/>
    <s v="Comprehensive"/>
    <x v="3"/>
    <x v="0"/>
    <x v="8"/>
    <s v="In-State Mileage"/>
    <x v="0"/>
    <n v="95.55"/>
    <x v="0"/>
  </r>
  <r>
    <s v="Southeast"/>
    <x v="0"/>
    <s v="Comprehensive"/>
    <x v="4"/>
    <x v="0"/>
    <x v="8"/>
    <s v="In-State Mileage"/>
    <x v="0"/>
    <n v="4873.24"/>
    <x v="0"/>
  </r>
  <r>
    <s v="Southeast"/>
    <x v="1"/>
    <s v="Comprehensive"/>
    <x v="4"/>
    <x v="0"/>
    <x v="8"/>
    <s v="In-State Mileage"/>
    <x v="0"/>
    <n v="14523.310000000001"/>
    <x v="0"/>
  </r>
  <r>
    <s v="Southeast"/>
    <x v="1"/>
    <s v="Comprehensive"/>
    <x v="4"/>
    <x v="0"/>
    <x v="8"/>
    <s v="In-State Travel"/>
    <x v="0"/>
    <n v="33.68"/>
    <x v="0"/>
  </r>
  <r>
    <s v="Southeast"/>
    <x v="0"/>
    <s v="Comprehensive"/>
    <x v="2"/>
    <x v="2"/>
    <x v="4"/>
    <s v="Interpreting Services"/>
    <x v="0"/>
    <n v="6.5"/>
    <x v="0"/>
  </r>
  <r>
    <s v="Southeast"/>
    <x v="0"/>
    <s v="Comprehensive"/>
    <x v="4"/>
    <x v="2"/>
    <x v="4"/>
    <s v="Interpreting Services"/>
    <x v="0"/>
    <n v="9.8000000000000007"/>
    <x v="0"/>
  </r>
  <r>
    <s v="Southeast"/>
    <x v="0"/>
    <s v="Comprehensive"/>
    <x v="3"/>
    <x v="0"/>
    <x v="0"/>
    <s v="Intradepartmental Employee Benefit Distribution"/>
    <x v="0"/>
    <n v="477.37"/>
    <x v="0"/>
  </r>
  <r>
    <s v="Southeast"/>
    <x v="1"/>
    <s v="Comprehensive"/>
    <x v="4"/>
    <x v="0"/>
    <x v="0"/>
    <s v="Intradepartmental Employee Benefit Distribution"/>
    <x v="0"/>
    <n v="6389.16"/>
    <x v="0"/>
  </r>
  <r>
    <s v="Southeast"/>
    <x v="0"/>
    <s v="Comprehensive"/>
    <x v="4"/>
    <x v="0"/>
    <x v="0"/>
    <s v="Intradepartmental Employee Benefit Distribution"/>
    <x v="0"/>
    <n v="1874.98"/>
    <x v="0"/>
  </r>
  <r>
    <s v="Southeast"/>
    <x v="1"/>
    <s v="Comprehensive"/>
    <x v="4"/>
    <x v="0"/>
    <x v="0"/>
    <s v="Intradepartmental Employee Benefit Distribution"/>
    <x v="0"/>
    <n v="-3514.16"/>
    <x v="0"/>
  </r>
  <r>
    <s v="Southeast"/>
    <x v="0"/>
    <s v="Comprehensive"/>
    <x v="3"/>
    <x v="0"/>
    <x v="1"/>
    <s v="Intradepartmental Salary Distribution"/>
    <x v="0"/>
    <n v="1400.77"/>
    <x v="0"/>
  </r>
  <r>
    <s v="Southeast"/>
    <x v="1"/>
    <s v="Comprehensive"/>
    <x v="4"/>
    <x v="0"/>
    <x v="1"/>
    <s v="Intradepartmental Salary Distribution"/>
    <x v="0"/>
    <n v="11814"/>
    <x v="0"/>
  </r>
  <r>
    <s v="Southeast"/>
    <x v="0"/>
    <s v="Comprehensive"/>
    <x v="4"/>
    <x v="0"/>
    <x v="1"/>
    <s v="Intradepartmental Salary Distribution"/>
    <x v="0"/>
    <n v="2612.71"/>
    <x v="0"/>
  </r>
  <r>
    <s v="Southeast"/>
    <x v="1"/>
    <s v="Comprehensive"/>
    <x v="4"/>
    <x v="0"/>
    <x v="1"/>
    <s v="Intradepartmental Salary Distribution"/>
    <x v="0"/>
    <n v="-8262.760000000002"/>
    <x v="0"/>
  </r>
  <r>
    <s v="Southeast"/>
    <x v="1"/>
    <s v="Comprehensive"/>
    <x v="2"/>
    <x v="0"/>
    <x v="1"/>
    <s v="Longevity"/>
    <x v="0"/>
    <n v="1650"/>
    <x v="0"/>
  </r>
  <r>
    <s v="Southeast"/>
    <x v="0"/>
    <s v="Comprehensive"/>
    <x v="0"/>
    <x v="0"/>
    <x v="0"/>
    <s v="Long-term Disability Insurance"/>
    <x v="0"/>
    <n v="128.82"/>
    <x v="0"/>
  </r>
  <r>
    <s v="Southeast"/>
    <x v="1"/>
    <s v="Comprehensive"/>
    <x v="0"/>
    <x v="0"/>
    <x v="0"/>
    <s v="Long-term Disability Insurance"/>
    <x v="0"/>
    <n v="178.01999999999998"/>
    <x v="0"/>
  </r>
  <r>
    <s v="Southeast"/>
    <x v="1"/>
    <s v="Comprehensive"/>
    <x v="1"/>
    <x v="0"/>
    <x v="0"/>
    <s v="Long-term Disability Insurance"/>
    <x v="0"/>
    <n v="137.46"/>
    <x v="0"/>
  </r>
  <r>
    <s v="Southeast"/>
    <x v="0"/>
    <s v="Comprehensive"/>
    <x v="2"/>
    <x v="0"/>
    <x v="0"/>
    <s v="Long-term Disability Insurance"/>
    <x v="0"/>
    <n v="109.06000000000002"/>
    <x v="0"/>
  </r>
  <r>
    <s v="Southeast"/>
    <x v="1"/>
    <s v="Comprehensive"/>
    <x v="2"/>
    <x v="0"/>
    <x v="0"/>
    <s v="Long-term Disability Insurance"/>
    <x v="0"/>
    <n v="151.73000000000002"/>
    <x v="0"/>
  </r>
  <r>
    <s v="Southeast"/>
    <x v="0"/>
    <s v="Comprehensive"/>
    <x v="3"/>
    <x v="0"/>
    <x v="0"/>
    <s v="Long-term Disability Insurance"/>
    <x v="0"/>
    <n v="14.65"/>
    <x v="0"/>
  </r>
  <r>
    <s v="Southeast"/>
    <x v="1"/>
    <s v="Comprehensive"/>
    <x v="3"/>
    <x v="0"/>
    <x v="0"/>
    <s v="Long-term Disability Insurance"/>
    <x v="0"/>
    <n v="47.790000000000006"/>
    <x v="0"/>
  </r>
  <r>
    <s v="Southeast"/>
    <x v="0"/>
    <s v="Comprehensive"/>
    <x v="4"/>
    <x v="0"/>
    <x v="0"/>
    <s v="Long-term Disability Insurance"/>
    <x v="0"/>
    <n v="229.70000000000002"/>
    <x v="0"/>
  </r>
  <r>
    <s v="Southeast"/>
    <x v="1"/>
    <s v="Comprehensive"/>
    <x v="4"/>
    <x v="0"/>
    <x v="0"/>
    <s v="Long-term Disability Insurance"/>
    <x v="0"/>
    <n v="632.1600000000002"/>
    <x v="0"/>
  </r>
  <r>
    <s v="Southeast"/>
    <x v="0"/>
    <s v="Comprehensive"/>
    <x v="0"/>
    <x v="0"/>
    <x v="0"/>
    <s v="Medicare FICA"/>
    <x v="0"/>
    <n v="601.62"/>
    <x v="0"/>
  </r>
  <r>
    <s v="Southeast"/>
    <x v="1"/>
    <s v="Comprehensive"/>
    <x v="0"/>
    <x v="0"/>
    <x v="0"/>
    <s v="Medicare FICA"/>
    <x v="0"/>
    <n v="958.13000000000011"/>
    <x v="0"/>
  </r>
  <r>
    <s v="Southeast"/>
    <x v="1"/>
    <s v="Comprehensive"/>
    <x v="1"/>
    <x v="0"/>
    <x v="0"/>
    <s v="Medicare FICA"/>
    <x v="0"/>
    <n v="717.04000000000008"/>
    <x v="0"/>
  </r>
  <r>
    <s v="Southeast"/>
    <x v="0"/>
    <s v="Comprehensive"/>
    <x v="2"/>
    <x v="0"/>
    <x v="0"/>
    <s v="Medicare FICA"/>
    <x v="0"/>
    <n v="548.4799999999999"/>
    <x v="0"/>
  </r>
  <r>
    <s v="Southeast"/>
    <x v="1"/>
    <s v="Comprehensive"/>
    <x v="2"/>
    <x v="0"/>
    <x v="0"/>
    <s v="Medicare FICA"/>
    <x v="0"/>
    <n v="817.06999999999994"/>
    <x v="0"/>
  </r>
  <r>
    <s v="Southeast"/>
    <x v="0"/>
    <s v="Comprehensive"/>
    <x v="3"/>
    <x v="0"/>
    <x v="0"/>
    <s v="Medicare FICA"/>
    <x v="0"/>
    <n v="91.920000000000016"/>
    <x v="0"/>
  </r>
  <r>
    <s v="Southeast"/>
    <x v="1"/>
    <s v="Comprehensive"/>
    <x v="3"/>
    <x v="0"/>
    <x v="0"/>
    <s v="Medicare FICA"/>
    <x v="0"/>
    <n v="228.28"/>
    <x v="0"/>
  </r>
  <r>
    <s v="Southeast"/>
    <x v="0"/>
    <s v="Comprehensive"/>
    <x v="4"/>
    <x v="0"/>
    <x v="0"/>
    <s v="Medicare FICA"/>
    <x v="0"/>
    <n v="1202.3900000000001"/>
    <x v="0"/>
  </r>
  <r>
    <s v="Southeast"/>
    <x v="1"/>
    <s v="Comprehensive"/>
    <x v="4"/>
    <x v="0"/>
    <x v="0"/>
    <s v="Medicare FICA"/>
    <x v="0"/>
    <n v="4306.4700000000012"/>
    <x v="0"/>
  </r>
  <r>
    <s v="Southeast"/>
    <x v="0"/>
    <s v="Comprehensive"/>
    <x v="0"/>
    <x v="1"/>
    <x v="9"/>
    <s v="Office Supplies and Office Furniture"/>
    <x v="0"/>
    <n v="49.309999999999945"/>
    <x v="0"/>
  </r>
  <r>
    <s v="Southeast"/>
    <x v="1"/>
    <s v="Comprehensive"/>
    <x v="0"/>
    <x v="1"/>
    <x v="9"/>
    <s v="Office Supplies and Office Furniture"/>
    <x v="0"/>
    <n v="32.570000000000164"/>
    <x v="0"/>
  </r>
  <r>
    <s v="Southeast"/>
    <x v="0"/>
    <s v="Comprehensive"/>
    <x v="1"/>
    <x v="1"/>
    <x v="9"/>
    <s v="Office Supplies and Office Furniture"/>
    <x v="0"/>
    <n v="49.309999999999945"/>
    <x v="0"/>
  </r>
  <r>
    <s v="Southeast"/>
    <x v="1"/>
    <s v="Comprehensive"/>
    <x v="1"/>
    <x v="1"/>
    <x v="9"/>
    <s v="Office Supplies and Office Furniture"/>
    <x v="0"/>
    <n v="32.570000000000164"/>
    <x v="0"/>
  </r>
  <r>
    <s v="Southeast"/>
    <x v="0"/>
    <s v="Comprehensive"/>
    <x v="2"/>
    <x v="1"/>
    <x v="9"/>
    <s v="Office Supplies and Office Furniture"/>
    <x v="0"/>
    <n v="63.329999999999927"/>
    <x v="0"/>
  </r>
  <r>
    <s v="Southeast"/>
    <x v="1"/>
    <s v="Comprehensive"/>
    <x v="2"/>
    <x v="1"/>
    <x v="9"/>
    <s v="Office Supplies and Office Furniture"/>
    <x v="0"/>
    <n v="163.18999999999994"/>
    <x v="0"/>
  </r>
  <r>
    <s v="Southeast"/>
    <x v="0"/>
    <s v="Comprehensive"/>
    <x v="3"/>
    <x v="1"/>
    <x v="9"/>
    <s v="Office Supplies and Office Furniture"/>
    <x v="0"/>
    <n v="18.240000000000009"/>
    <x v="0"/>
  </r>
  <r>
    <s v="Southeast"/>
    <x v="1"/>
    <s v="Comprehensive"/>
    <x v="3"/>
    <x v="1"/>
    <x v="9"/>
    <s v="Office Supplies and Office Furniture"/>
    <x v="0"/>
    <n v="127.10999999999999"/>
    <x v="0"/>
  </r>
  <r>
    <s v="Southeast"/>
    <x v="0"/>
    <s v="Comprehensive"/>
    <x v="4"/>
    <x v="1"/>
    <x v="9"/>
    <s v="Office Supplies and Office Furniture"/>
    <x v="0"/>
    <n v="115.69000000000005"/>
    <x v="0"/>
  </r>
  <r>
    <s v="Southeast"/>
    <x v="1"/>
    <s v="Comprehensive"/>
    <x v="4"/>
    <x v="1"/>
    <x v="9"/>
    <s v="Office Supplies and Office Furniture"/>
    <x v="0"/>
    <n v="357.73"/>
    <x v="0"/>
  </r>
  <r>
    <s v="Southeast"/>
    <x v="1"/>
    <s v="Comprehensive"/>
    <x v="2"/>
    <x v="0"/>
    <x v="0"/>
    <s v="OPEB Normal Cost"/>
    <x v="0"/>
    <n v="645.07000000000005"/>
    <x v="0"/>
  </r>
  <r>
    <s v="Southeast"/>
    <x v="1"/>
    <s v="Comprehensive"/>
    <x v="3"/>
    <x v="0"/>
    <x v="0"/>
    <s v="OPEB Normal Cost"/>
    <x v="0"/>
    <n v="480.87"/>
    <x v="0"/>
  </r>
  <r>
    <s v="Southeast"/>
    <x v="0"/>
    <s v="Comprehensive"/>
    <x v="4"/>
    <x v="0"/>
    <x v="0"/>
    <s v="OPEB Normal Cost"/>
    <x v="0"/>
    <n v="1303.0899999999999"/>
    <x v="0"/>
  </r>
  <r>
    <s v="Southeast"/>
    <x v="1"/>
    <s v="Comprehensive"/>
    <x v="4"/>
    <x v="0"/>
    <x v="0"/>
    <s v="OPEB Normal Cost"/>
    <x v="0"/>
    <n v="2690.5699999999997"/>
    <x v="0"/>
  </r>
  <r>
    <s v="Southeast"/>
    <x v="1"/>
    <s v="Comprehensive"/>
    <x v="4"/>
    <x v="1"/>
    <x v="9"/>
    <s v="Operational Supplies"/>
    <x v="0"/>
    <n v="46.62"/>
    <x v="0"/>
  </r>
  <r>
    <s v="Southeast"/>
    <x v="1"/>
    <s v="Comprehensive"/>
    <x v="4"/>
    <x v="1"/>
    <x v="2"/>
    <s v="Other"/>
    <x v="0"/>
    <n v="1963.64"/>
    <x v="0"/>
  </r>
  <r>
    <s v="Southeast"/>
    <x v="0"/>
    <s v="Comprehensive"/>
    <x v="4"/>
    <x v="2"/>
    <x v="4"/>
    <s v="Other"/>
    <x v="0"/>
    <n v="727.5"/>
    <x v="0"/>
  </r>
  <r>
    <s v="Southeast"/>
    <x v="1"/>
    <s v="Comprehensive"/>
    <x v="4"/>
    <x v="2"/>
    <x v="4"/>
    <s v="Other"/>
    <x v="0"/>
    <n v="1455"/>
    <x v="0"/>
  </r>
  <r>
    <s v="Southeast"/>
    <x v="0"/>
    <s v="Comprehensive"/>
    <x v="0"/>
    <x v="1"/>
    <x v="10"/>
    <s v="Other Maintenance and Services of Building by Non-State Agencies"/>
    <x v="0"/>
    <n v="-14.610000000000014"/>
    <x v="0"/>
  </r>
  <r>
    <s v="Southeast"/>
    <x v="1"/>
    <s v="Comprehensive"/>
    <x v="0"/>
    <x v="1"/>
    <x v="10"/>
    <s v="Other Maintenance and Services of Building by Non-State Agencies"/>
    <x v="0"/>
    <n v="52.610000000000014"/>
    <x v="0"/>
  </r>
  <r>
    <s v="Southeast"/>
    <x v="0"/>
    <s v="Comprehensive"/>
    <x v="1"/>
    <x v="1"/>
    <x v="10"/>
    <s v="Other Maintenance and Services of Building by Non-State Agencies"/>
    <x v="0"/>
    <n v="-14.610000000000014"/>
    <x v="0"/>
  </r>
  <r>
    <s v="Southeast"/>
    <x v="1"/>
    <s v="Comprehensive"/>
    <x v="1"/>
    <x v="1"/>
    <x v="10"/>
    <s v="Other Maintenance and Services of Building by Non-State Agencies"/>
    <x v="0"/>
    <n v="52.61"/>
    <x v="0"/>
  </r>
  <r>
    <s v="Southeast"/>
    <x v="0"/>
    <s v="Comprehensive"/>
    <x v="2"/>
    <x v="1"/>
    <x v="10"/>
    <s v="Other Maintenance and Services of Building by Non-State Agencies"/>
    <x v="0"/>
    <n v="-18.659999999999968"/>
    <x v="0"/>
  </r>
  <r>
    <s v="Southeast"/>
    <x v="1"/>
    <s v="Comprehensive"/>
    <x v="2"/>
    <x v="1"/>
    <x v="10"/>
    <s v="Other Maintenance and Services of Building by Non-State Agencies"/>
    <x v="0"/>
    <n v="268.64999999999998"/>
    <x v="0"/>
  </r>
  <r>
    <s v="Southeast"/>
    <x v="0"/>
    <s v="Comprehensive"/>
    <x v="3"/>
    <x v="1"/>
    <x v="10"/>
    <s v="Other Maintenance and Services of Building by Non-State Agencies"/>
    <x v="0"/>
    <n v="-6.7700000000000102"/>
    <x v="0"/>
  </r>
  <r>
    <s v="Southeast"/>
    <x v="1"/>
    <s v="Comprehensive"/>
    <x v="3"/>
    <x v="1"/>
    <x v="10"/>
    <s v="Other Maintenance and Services of Building by Non-State Agencies"/>
    <x v="0"/>
    <n v="67.98"/>
    <x v="0"/>
  </r>
  <r>
    <s v="Southeast"/>
    <x v="0"/>
    <s v="Comprehensive"/>
    <x v="4"/>
    <x v="1"/>
    <x v="10"/>
    <s v="Other Maintenance and Services of Building by Non-State Agencies"/>
    <x v="0"/>
    <n v="-32.990000000000009"/>
    <x v="0"/>
  </r>
  <r>
    <s v="Southeast"/>
    <x v="1"/>
    <s v="Comprehensive"/>
    <x v="4"/>
    <x v="1"/>
    <x v="10"/>
    <s v="Other Maintenance and Services of Building by Non-State Agencies"/>
    <x v="0"/>
    <n v="568.26"/>
    <x v="0"/>
  </r>
  <r>
    <s v="Southeast"/>
    <x v="0"/>
    <s v="Comprehensive"/>
    <x v="0"/>
    <x v="0"/>
    <x v="1"/>
    <s v="Paid Annual"/>
    <x v="0"/>
    <n v="2677.43"/>
    <x v="0"/>
  </r>
  <r>
    <s v="Southeast"/>
    <x v="1"/>
    <s v="Comprehensive"/>
    <x v="0"/>
    <x v="0"/>
    <x v="1"/>
    <s v="Paid Annual"/>
    <x v="0"/>
    <n v="2907.38"/>
    <x v="0"/>
  </r>
  <r>
    <s v="Southeast"/>
    <x v="1"/>
    <s v="Comprehensive"/>
    <x v="1"/>
    <x v="0"/>
    <x v="1"/>
    <s v="Paid Annual"/>
    <x v="0"/>
    <n v="1528.76"/>
    <x v="0"/>
  </r>
  <r>
    <s v="Southeast"/>
    <x v="0"/>
    <s v="Comprehensive"/>
    <x v="2"/>
    <x v="0"/>
    <x v="1"/>
    <s v="Paid Annual"/>
    <x v="0"/>
    <n v="3353.17"/>
    <x v="0"/>
  </r>
  <r>
    <s v="Southeast"/>
    <x v="1"/>
    <s v="Comprehensive"/>
    <x v="2"/>
    <x v="0"/>
    <x v="1"/>
    <s v="Paid Annual"/>
    <x v="0"/>
    <n v="3012.35"/>
    <x v="0"/>
  </r>
  <r>
    <s v="Southeast"/>
    <x v="1"/>
    <s v="Comprehensive"/>
    <x v="3"/>
    <x v="0"/>
    <x v="1"/>
    <s v="Paid Annual"/>
    <x v="0"/>
    <n v="38.01"/>
    <x v="0"/>
  </r>
  <r>
    <s v="Southeast"/>
    <x v="0"/>
    <s v="Comprehensive"/>
    <x v="4"/>
    <x v="0"/>
    <x v="1"/>
    <s v="Paid Annual"/>
    <x v="0"/>
    <n v="2184.59"/>
    <x v="0"/>
  </r>
  <r>
    <s v="Southeast"/>
    <x v="1"/>
    <s v="Comprehensive"/>
    <x v="4"/>
    <x v="0"/>
    <x v="1"/>
    <s v="Paid Annual"/>
    <x v="0"/>
    <n v="19305.25"/>
    <x v="0"/>
  </r>
  <r>
    <s v="Southeast"/>
    <x v="0"/>
    <s v="Comprehensive"/>
    <x v="0"/>
    <x v="0"/>
    <x v="1"/>
    <s v="Paid Holiday"/>
    <x v="0"/>
    <n v="2954.58"/>
    <x v="0"/>
  </r>
  <r>
    <s v="Southeast"/>
    <x v="1"/>
    <s v="Comprehensive"/>
    <x v="0"/>
    <x v="0"/>
    <x v="1"/>
    <s v="Paid Holiday"/>
    <x v="0"/>
    <n v="5093.2699999999995"/>
    <x v="0"/>
  </r>
  <r>
    <s v="Southeast"/>
    <x v="1"/>
    <s v="Comprehensive"/>
    <x v="1"/>
    <x v="0"/>
    <x v="1"/>
    <s v="Paid Holiday"/>
    <x v="0"/>
    <n v="3152.7599999999998"/>
    <x v="0"/>
  </r>
  <r>
    <s v="Southeast"/>
    <x v="0"/>
    <s v="Comprehensive"/>
    <x v="2"/>
    <x v="0"/>
    <x v="1"/>
    <s v="Paid Holiday"/>
    <x v="0"/>
    <n v="2501.0899999999997"/>
    <x v="0"/>
  </r>
  <r>
    <s v="Southeast"/>
    <x v="0"/>
    <s v="Comprehensive"/>
    <x v="3"/>
    <x v="0"/>
    <x v="1"/>
    <s v="Paid Holiday"/>
    <x v="0"/>
    <n v="1324.12"/>
    <x v="0"/>
  </r>
  <r>
    <s v="Southeast"/>
    <x v="1"/>
    <s v="Comprehensive"/>
    <x v="3"/>
    <x v="0"/>
    <x v="1"/>
    <s v="Paid Holiday"/>
    <x v="0"/>
    <n v="1710.54"/>
    <x v="0"/>
  </r>
  <r>
    <s v="Southeast"/>
    <x v="0"/>
    <s v="Comprehensive"/>
    <x v="4"/>
    <x v="0"/>
    <x v="1"/>
    <s v="Paid Holiday"/>
    <x v="0"/>
    <n v="4117.04"/>
    <x v="0"/>
  </r>
  <r>
    <s v="Southeast"/>
    <x v="1"/>
    <s v="Comprehensive"/>
    <x v="4"/>
    <x v="0"/>
    <x v="1"/>
    <s v="Paid Holiday"/>
    <x v="0"/>
    <n v="26080.290000000015"/>
    <x v="0"/>
  </r>
  <r>
    <s v="Southeast"/>
    <x v="0"/>
    <s v="Comprehensive"/>
    <x v="0"/>
    <x v="0"/>
    <x v="1"/>
    <s v="Paid Sick Leave"/>
    <x v="0"/>
    <n v="1576.8100000000002"/>
    <x v="0"/>
  </r>
  <r>
    <s v="Southeast"/>
    <x v="1"/>
    <s v="Comprehensive"/>
    <x v="0"/>
    <x v="0"/>
    <x v="1"/>
    <s v="Paid Sick Leave"/>
    <x v="0"/>
    <n v="1354.4999999999998"/>
    <x v="0"/>
  </r>
  <r>
    <s v="Southeast"/>
    <x v="1"/>
    <s v="Comprehensive"/>
    <x v="1"/>
    <x v="0"/>
    <x v="1"/>
    <s v="Paid Sick Leave"/>
    <x v="0"/>
    <n v="4115.5499999999993"/>
    <x v="0"/>
  </r>
  <r>
    <s v="Southeast"/>
    <x v="0"/>
    <s v="Comprehensive"/>
    <x v="2"/>
    <x v="0"/>
    <x v="1"/>
    <s v="Paid Sick Leave"/>
    <x v="0"/>
    <n v="4905.8099999999995"/>
    <x v="0"/>
  </r>
  <r>
    <s v="Southeast"/>
    <x v="1"/>
    <s v="Comprehensive"/>
    <x v="2"/>
    <x v="0"/>
    <x v="1"/>
    <s v="Paid Sick Leave"/>
    <x v="0"/>
    <n v="701.59999999999991"/>
    <x v="0"/>
  </r>
  <r>
    <s v="Southeast"/>
    <x v="0"/>
    <s v="Comprehensive"/>
    <x v="3"/>
    <x v="0"/>
    <x v="1"/>
    <s v="Paid Sick Leave"/>
    <x v="0"/>
    <n v="355.67"/>
    <x v="0"/>
  </r>
  <r>
    <s v="Southeast"/>
    <x v="0"/>
    <s v="Comprehensive"/>
    <x v="4"/>
    <x v="0"/>
    <x v="1"/>
    <s v="Paid Sick Leave"/>
    <x v="0"/>
    <n v="8220.1"/>
    <x v="0"/>
  </r>
  <r>
    <s v="Southeast"/>
    <x v="1"/>
    <s v="Comprehensive"/>
    <x v="4"/>
    <x v="0"/>
    <x v="1"/>
    <s v="Paid Sick Leave"/>
    <x v="0"/>
    <n v="13925.499999999996"/>
    <x v="0"/>
  </r>
  <r>
    <s v="Southeast"/>
    <x v="1"/>
    <s v="Comprehensive"/>
    <x v="4"/>
    <x v="0"/>
    <x v="11"/>
    <s v="Payments for In-Service Training"/>
    <x v="0"/>
    <n v="148.5"/>
    <x v="0"/>
  </r>
  <r>
    <s v="Southeast"/>
    <x v="0"/>
    <s v="Comprehensive"/>
    <x v="2"/>
    <x v="0"/>
    <x v="11"/>
    <s v="Payments for Out-Service Training"/>
    <x v="0"/>
    <n v="-86.52"/>
    <x v="0"/>
  </r>
  <r>
    <s v="Southeast"/>
    <x v="1"/>
    <s v="Comprehensive"/>
    <x v="2"/>
    <x v="0"/>
    <x v="11"/>
    <s v="Payments for Out-Service Training"/>
    <x v="0"/>
    <n v="-179.72"/>
    <x v="0"/>
  </r>
  <r>
    <s v="Southeast"/>
    <x v="0"/>
    <s v="Comprehensive"/>
    <x v="3"/>
    <x v="0"/>
    <x v="11"/>
    <s v="Payments for Out-Service Training"/>
    <x v="0"/>
    <n v="-24.29"/>
    <x v="0"/>
  </r>
  <r>
    <s v="Southeast"/>
    <x v="1"/>
    <s v="Comprehensive"/>
    <x v="3"/>
    <x v="0"/>
    <x v="11"/>
    <s v="Payments for Out-Service Training"/>
    <x v="0"/>
    <n v="-9.7200000000000006"/>
    <x v="0"/>
  </r>
  <r>
    <s v="Southeast"/>
    <x v="0"/>
    <s v="Comprehensive"/>
    <x v="4"/>
    <x v="0"/>
    <x v="11"/>
    <s v="Payments for Out-Service Training"/>
    <x v="0"/>
    <n v="-124.47999999999999"/>
    <x v="0"/>
  </r>
  <r>
    <s v="Southeast"/>
    <x v="1"/>
    <s v="Comprehensive"/>
    <x v="4"/>
    <x v="0"/>
    <x v="11"/>
    <s v="Payments for Out-Service Training"/>
    <x v="0"/>
    <n v="816.23"/>
    <x v="0"/>
  </r>
  <r>
    <s v="Southeast"/>
    <x v="1"/>
    <s v="Comprehensive"/>
    <x v="4"/>
    <x v="1"/>
    <x v="2"/>
    <s v="Printing and reproduction by State Agencies"/>
    <x v="0"/>
    <n v="103.19"/>
    <x v="0"/>
  </r>
  <r>
    <s v="Southeast"/>
    <x v="0"/>
    <s v="Comprehensive"/>
    <x v="0"/>
    <x v="0"/>
    <x v="1"/>
    <s v="Regular Salaries and Wages"/>
    <x v="0"/>
    <n v="39132.209999999992"/>
    <x v="0"/>
  </r>
  <r>
    <s v="Southeast"/>
    <x v="1"/>
    <s v="Comprehensive"/>
    <x v="0"/>
    <x v="0"/>
    <x v="1"/>
    <s v="Regular Salaries and Wages"/>
    <x v="0"/>
    <n v="57392.729999999989"/>
    <x v="0"/>
  </r>
  <r>
    <s v="Southeast"/>
    <x v="1"/>
    <s v="Comprehensive"/>
    <x v="1"/>
    <x v="0"/>
    <x v="1"/>
    <s v="Regular Salaries and Wages"/>
    <x v="0"/>
    <n v="40460.439999999995"/>
    <x v="0"/>
  </r>
  <r>
    <s v="Southeast"/>
    <x v="0"/>
    <s v="Comprehensive"/>
    <x v="2"/>
    <x v="0"/>
    <x v="1"/>
    <s v="Regular Salaries and Wages"/>
    <x v="0"/>
    <n v="28468.019999999997"/>
    <x v="0"/>
  </r>
  <r>
    <s v="Southeast"/>
    <x v="1"/>
    <s v="Comprehensive"/>
    <x v="2"/>
    <x v="0"/>
    <x v="1"/>
    <s v="Regular Salaries and Wages"/>
    <x v="0"/>
    <n v="53979.839999999997"/>
    <x v="0"/>
  </r>
  <r>
    <s v="Southeast"/>
    <x v="0"/>
    <s v="Comprehensive"/>
    <x v="3"/>
    <x v="0"/>
    <x v="1"/>
    <s v="Regular Salaries and Wages"/>
    <x v="0"/>
    <n v="4830.59"/>
    <x v="0"/>
  </r>
  <r>
    <s v="Southeast"/>
    <x v="1"/>
    <s v="Comprehensive"/>
    <x v="3"/>
    <x v="0"/>
    <x v="1"/>
    <s v="Regular Salaries and Wages"/>
    <x v="0"/>
    <n v="14837.97"/>
    <x v="0"/>
  </r>
  <r>
    <s v="Southeast"/>
    <x v="0"/>
    <s v="Comprehensive"/>
    <x v="4"/>
    <x v="0"/>
    <x v="1"/>
    <s v="Regular Salaries and Wages"/>
    <x v="0"/>
    <n v="74575.590000000026"/>
    <x v="0"/>
  </r>
  <r>
    <s v="Southeast"/>
    <x v="1"/>
    <s v="Comprehensive"/>
    <x v="4"/>
    <x v="0"/>
    <x v="1"/>
    <s v="Regular Salaries and Wages"/>
    <x v="0"/>
    <n v="245995.16000000012"/>
    <x v="0"/>
  </r>
  <r>
    <s v="Southeast"/>
    <x v="0"/>
    <s v="Comprehensive"/>
    <x v="0"/>
    <x v="1"/>
    <x v="12"/>
    <s v="Rent or Lease of Buildings from Non-State Agencies"/>
    <x v="0"/>
    <n v="0"/>
    <x v="0"/>
  </r>
  <r>
    <s v="Southeast"/>
    <x v="1"/>
    <s v="Comprehensive"/>
    <x v="0"/>
    <x v="1"/>
    <x v="12"/>
    <s v="Rent or Lease of Buildings from Non-State Agencies"/>
    <x v="0"/>
    <n v="1067.4199999999996"/>
    <x v="0"/>
  </r>
  <r>
    <s v="Southeast"/>
    <x v="0"/>
    <s v="Comprehensive"/>
    <x v="1"/>
    <x v="1"/>
    <x v="12"/>
    <s v="Rent or Lease of Buildings from Non-State Agencies"/>
    <x v="0"/>
    <n v="0"/>
    <x v="0"/>
  </r>
  <r>
    <s v="Southeast"/>
    <x v="1"/>
    <s v="Comprehensive"/>
    <x v="1"/>
    <x v="1"/>
    <x v="12"/>
    <s v="Rent or Lease of Buildings from Non-State Agencies"/>
    <x v="0"/>
    <n v="952.53000000000043"/>
    <x v="0"/>
  </r>
  <r>
    <s v="Southeast"/>
    <x v="0"/>
    <s v="Comprehensive"/>
    <x v="2"/>
    <x v="1"/>
    <x v="12"/>
    <s v="Rent or Lease of Buildings from Non-State Agencies"/>
    <x v="0"/>
    <n v="0"/>
    <x v="0"/>
  </r>
  <r>
    <s v="Southeast"/>
    <x v="1"/>
    <s v="Comprehensive"/>
    <x v="2"/>
    <x v="1"/>
    <x v="12"/>
    <s v="Rent or Lease of Buildings from Non-State Agencies"/>
    <x v="0"/>
    <n v="4576.4000000000005"/>
    <x v="0"/>
  </r>
  <r>
    <s v="Southeast"/>
    <x v="0"/>
    <s v="Comprehensive"/>
    <x v="3"/>
    <x v="1"/>
    <x v="12"/>
    <s v="Rent or Lease of Buildings from Non-State Agencies"/>
    <x v="0"/>
    <n v="0"/>
    <x v="0"/>
  </r>
  <r>
    <s v="Southeast"/>
    <x v="1"/>
    <s v="Comprehensive"/>
    <x v="3"/>
    <x v="1"/>
    <x v="12"/>
    <s v="Rent or Lease of Buildings from Non-State Agencies"/>
    <x v="0"/>
    <n v="1275.2099999999998"/>
    <x v="0"/>
  </r>
  <r>
    <s v="Southeast"/>
    <x v="0"/>
    <s v="Comprehensive"/>
    <x v="4"/>
    <x v="1"/>
    <x v="12"/>
    <s v="Rent or Lease of Buildings from Non-State Agencies"/>
    <x v="0"/>
    <n v="0"/>
    <x v="0"/>
  </r>
  <r>
    <s v="Southeast"/>
    <x v="1"/>
    <s v="Comprehensive"/>
    <x v="4"/>
    <x v="1"/>
    <x v="12"/>
    <s v="Rent or Lease of Buildings from Non-State Agencies"/>
    <x v="0"/>
    <n v="12507.869999999999"/>
    <x v="0"/>
  </r>
  <r>
    <s v="Southeast"/>
    <x v="1"/>
    <s v="Comprehensive"/>
    <x v="2"/>
    <x v="1"/>
    <x v="12"/>
    <s v="Rent or Lease of Reproduction Equipment"/>
    <x v="0"/>
    <n v="108.86"/>
    <x v="0"/>
  </r>
  <r>
    <s v="Southeast"/>
    <x v="1"/>
    <s v="Comprehensive"/>
    <x v="3"/>
    <x v="1"/>
    <x v="12"/>
    <s v="Rent or Lease of Reproduction Equipment"/>
    <x v="0"/>
    <n v="32.33"/>
    <x v="0"/>
  </r>
  <r>
    <s v="Southeast"/>
    <x v="0"/>
    <s v="Comprehensive"/>
    <x v="4"/>
    <x v="1"/>
    <x v="12"/>
    <s v="Rent or Lease of Reproduction Equipment"/>
    <x v="0"/>
    <n v="613.20000000000005"/>
    <x v="0"/>
  </r>
  <r>
    <s v="Southeast"/>
    <x v="1"/>
    <s v="Comprehensive"/>
    <x v="4"/>
    <x v="1"/>
    <x v="12"/>
    <s v="Rent or Lease of Reproduction Equipment"/>
    <x v="0"/>
    <n v="353.92"/>
    <x v="0"/>
  </r>
  <r>
    <s v="Southeast"/>
    <x v="1"/>
    <s v="Comprehensive"/>
    <x v="2"/>
    <x v="0"/>
    <x v="0"/>
    <s v="Retirement"/>
    <x v="0"/>
    <n v="4939.67"/>
    <x v="0"/>
  </r>
  <r>
    <s v="Southeast"/>
    <x v="1"/>
    <s v="Comprehensive"/>
    <x v="3"/>
    <x v="0"/>
    <x v="0"/>
    <s v="Retirement"/>
    <x v="0"/>
    <n v="3655.63"/>
    <x v="0"/>
  </r>
  <r>
    <s v="Southeast"/>
    <x v="0"/>
    <s v="Comprehensive"/>
    <x v="4"/>
    <x v="0"/>
    <x v="0"/>
    <s v="Retirement"/>
    <x v="0"/>
    <n v="14215.770000000004"/>
    <x v="0"/>
  </r>
  <r>
    <s v="Southeast"/>
    <x v="1"/>
    <s v="Comprehensive"/>
    <x v="4"/>
    <x v="0"/>
    <x v="0"/>
    <s v="Retirement"/>
    <x v="0"/>
    <n v="40421.319999999992"/>
    <x v="0"/>
  </r>
  <r>
    <s v="Southeast"/>
    <x v="0"/>
    <s v="Comprehensive"/>
    <x v="0"/>
    <x v="0"/>
    <x v="0"/>
    <s v="Retirement Hybrid Plan"/>
    <x v="0"/>
    <n v="1316.1200000000001"/>
    <x v="0"/>
  </r>
  <r>
    <s v="Southeast"/>
    <x v="1"/>
    <s v="Comprehensive"/>
    <x v="0"/>
    <x v="0"/>
    <x v="0"/>
    <s v="Retirement Hybrid Plan"/>
    <x v="0"/>
    <n v="1895.58"/>
    <x v="0"/>
  </r>
  <r>
    <s v="Southeast"/>
    <x v="1"/>
    <s v="Comprehensive"/>
    <x v="1"/>
    <x v="0"/>
    <x v="0"/>
    <s v="Retirement Hybrid Plan"/>
    <x v="0"/>
    <n v="1404.3199999999995"/>
    <x v="0"/>
  </r>
  <r>
    <s v="Southeast"/>
    <x v="0"/>
    <s v="Comprehensive"/>
    <x v="2"/>
    <x v="0"/>
    <x v="0"/>
    <s v="Retirement Hybrid Plan"/>
    <x v="0"/>
    <n v="1114.0899999999999"/>
    <x v="0"/>
  </r>
  <r>
    <s v="Southeast"/>
    <x v="1"/>
    <s v="Comprehensive"/>
    <x v="2"/>
    <x v="0"/>
    <x v="0"/>
    <s v="Retirement Hybrid Plan"/>
    <x v="0"/>
    <n v="1048.8699999999999"/>
    <x v="0"/>
  </r>
  <r>
    <s v="Southeast"/>
    <x v="0"/>
    <s v="Comprehensive"/>
    <x v="3"/>
    <x v="0"/>
    <x v="0"/>
    <s v="Retirement Hybrid Plan"/>
    <x v="0"/>
    <n v="184.92"/>
    <x v="0"/>
  </r>
  <r>
    <s v="Southeast"/>
    <x v="0"/>
    <s v="Comprehensive"/>
    <x v="4"/>
    <x v="0"/>
    <x v="0"/>
    <s v="Retirement Hybrid Plan"/>
    <x v="0"/>
    <n v="646.16"/>
    <x v="0"/>
  </r>
  <r>
    <s v="Southeast"/>
    <x v="1"/>
    <s v="Comprehensive"/>
    <x v="4"/>
    <x v="0"/>
    <x v="0"/>
    <s v="Retirement Hybrid Plan"/>
    <x v="0"/>
    <n v="3704.68"/>
    <x v="0"/>
  </r>
  <r>
    <s v="Southeast"/>
    <x v="0"/>
    <s v="Comprehensive"/>
    <x v="0"/>
    <x v="1"/>
    <x v="6"/>
    <s v="Telecommunications"/>
    <x v="0"/>
    <n v="1303.6300000000001"/>
    <x v="0"/>
  </r>
  <r>
    <s v="Southeast"/>
    <x v="1"/>
    <s v="Comprehensive"/>
    <x v="0"/>
    <x v="1"/>
    <x v="6"/>
    <s v="Telecommunications"/>
    <x v="0"/>
    <n v="752.87"/>
    <x v="0"/>
  </r>
  <r>
    <s v="Southeast"/>
    <x v="0"/>
    <s v="Comprehensive"/>
    <x v="1"/>
    <x v="1"/>
    <x v="6"/>
    <s v="Telecommunications"/>
    <x v="0"/>
    <n v="1116.73"/>
    <x v="0"/>
  </r>
  <r>
    <s v="Southeast"/>
    <x v="1"/>
    <s v="Comprehensive"/>
    <x v="1"/>
    <x v="1"/>
    <x v="6"/>
    <s v="Telecommunications"/>
    <x v="0"/>
    <n v="644.92999999999995"/>
    <x v="0"/>
  </r>
  <r>
    <s v="Southeast"/>
    <x v="0"/>
    <s v="Comprehensive"/>
    <x v="2"/>
    <x v="1"/>
    <x v="6"/>
    <s v="Telecommunications"/>
    <x v="0"/>
    <n v="2036.8899999999999"/>
    <x v="0"/>
  </r>
  <r>
    <s v="Southeast"/>
    <x v="1"/>
    <s v="Comprehensive"/>
    <x v="2"/>
    <x v="1"/>
    <x v="6"/>
    <s v="Telecommunications"/>
    <x v="0"/>
    <n v="3022.95"/>
    <x v="0"/>
  </r>
  <r>
    <s v="Southeast"/>
    <x v="0"/>
    <s v="Comprehensive"/>
    <x v="3"/>
    <x v="1"/>
    <x v="6"/>
    <s v="Telecommunications"/>
    <x v="0"/>
    <n v="160.82"/>
    <x v="0"/>
  </r>
  <r>
    <s v="Southeast"/>
    <x v="1"/>
    <s v="Comprehensive"/>
    <x v="3"/>
    <x v="1"/>
    <x v="6"/>
    <s v="Telecommunications"/>
    <x v="0"/>
    <n v="875.20999999999992"/>
    <x v="0"/>
  </r>
  <r>
    <s v="Southeast"/>
    <x v="0"/>
    <s v="Comprehensive"/>
    <x v="4"/>
    <x v="1"/>
    <x v="6"/>
    <s v="Telecommunications"/>
    <x v="0"/>
    <n v="3016.88"/>
    <x v="0"/>
  </r>
  <r>
    <s v="Southeast"/>
    <x v="1"/>
    <s v="Comprehensive"/>
    <x v="4"/>
    <x v="1"/>
    <x v="6"/>
    <s v="Telecommunications"/>
    <x v="0"/>
    <n v="9050.44"/>
    <x v="0"/>
  </r>
  <r>
    <s v="Southeast"/>
    <x v="0"/>
    <s v="Comprehensive"/>
    <x v="0"/>
    <x v="1"/>
    <x v="2"/>
    <s v="Telephone Billing"/>
    <x v="0"/>
    <n v="554.33000000000004"/>
    <x v="0"/>
  </r>
  <r>
    <s v="Southeast"/>
    <x v="1"/>
    <s v="Comprehensive"/>
    <x v="0"/>
    <x v="1"/>
    <x v="2"/>
    <s v="Telephone Billing"/>
    <x v="0"/>
    <n v="1002.0700000000003"/>
    <x v="0"/>
  </r>
  <r>
    <s v="Southeast"/>
    <x v="0"/>
    <s v="Comprehensive"/>
    <x v="1"/>
    <x v="1"/>
    <x v="2"/>
    <s v="Telephone Billing"/>
    <x v="0"/>
    <n v="79.19"/>
    <x v="0"/>
  </r>
  <r>
    <s v="Southeast"/>
    <x v="1"/>
    <s v="Comprehensive"/>
    <x v="1"/>
    <x v="1"/>
    <x v="2"/>
    <s v="Telephone Billing"/>
    <x v="0"/>
    <n v="1054.8400000000001"/>
    <x v="0"/>
  </r>
  <r>
    <s v="Southeast"/>
    <x v="0"/>
    <s v="Comprehensive"/>
    <x v="2"/>
    <x v="1"/>
    <x v="2"/>
    <s v="Telephone Billing"/>
    <x v="0"/>
    <n v="390.80999999999995"/>
    <x v="0"/>
  </r>
  <r>
    <s v="Southeast"/>
    <x v="1"/>
    <s v="Comprehensive"/>
    <x v="2"/>
    <x v="1"/>
    <x v="2"/>
    <s v="Telephone Billing"/>
    <x v="0"/>
    <n v="502.46999999999991"/>
    <x v="0"/>
  </r>
  <r>
    <s v="Southeast"/>
    <x v="0"/>
    <s v="Comprehensive"/>
    <x v="3"/>
    <x v="1"/>
    <x v="2"/>
    <s v="Telephone Billing"/>
    <x v="0"/>
    <n v="670.44"/>
    <x v="0"/>
  </r>
  <r>
    <s v="Southeast"/>
    <x v="1"/>
    <s v="Comprehensive"/>
    <x v="3"/>
    <x v="1"/>
    <x v="2"/>
    <s v="Telephone Billing"/>
    <x v="0"/>
    <n v="433.24999999999994"/>
    <x v="0"/>
  </r>
  <r>
    <s v="Southeast"/>
    <x v="0"/>
    <s v="Comprehensive"/>
    <x v="5"/>
    <x v="1"/>
    <x v="2"/>
    <s v="Telephone Billing"/>
    <x v="0"/>
    <n v="55.83"/>
    <x v="0"/>
  </r>
  <r>
    <s v="Southeast"/>
    <x v="0"/>
    <s v="Comprehensive"/>
    <x v="4"/>
    <x v="1"/>
    <x v="2"/>
    <s v="Telephone Billing"/>
    <x v="0"/>
    <n v="10214.18"/>
    <x v="0"/>
  </r>
  <r>
    <s v="Southeast"/>
    <x v="1"/>
    <s v="Comprehensive"/>
    <x v="4"/>
    <x v="1"/>
    <x v="2"/>
    <s v="Telephone Billing"/>
    <x v="0"/>
    <n v="22243.130000000008"/>
    <x v="0"/>
  </r>
  <r>
    <s v="Southeast"/>
    <x v="1"/>
    <s v="Comprehensive"/>
    <x v="4"/>
    <x v="0"/>
    <x v="1"/>
    <s v="Terminal Annual Leave"/>
    <x v="0"/>
    <n v="0"/>
    <x v="0"/>
  </r>
  <r>
    <s v="Southeast"/>
    <x v="1"/>
    <s v="Comprehensive"/>
    <x v="6"/>
    <x v="1"/>
    <x v="6"/>
    <s v="Telehpone"/>
    <x v="1"/>
    <n v="912.11"/>
    <x v="1"/>
  </r>
  <r>
    <s v="Southeast"/>
    <x v="1"/>
    <s v="Comprehensive"/>
    <x v="6"/>
    <x v="1"/>
    <x v="6"/>
    <s v="Internet"/>
    <x v="1"/>
    <n v="314.16000000000003"/>
    <x v="1"/>
  </r>
  <r>
    <s v="Southeast"/>
    <x v="1"/>
    <s v="Comprehensive"/>
    <x v="6"/>
    <x v="1"/>
    <x v="2"/>
    <s v="IT Services/Security"/>
    <x v="1"/>
    <n v="2326.11"/>
    <x v="1"/>
  </r>
  <r>
    <s v="Southeast"/>
    <x v="1"/>
    <s v="Comprehensive"/>
    <x v="6"/>
    <x v="2"/>
    <x v="13"/>
    <s v="OSO"/>
    <x v="1"/>
    <n v="2956.89"/>
    <x v="1"/>
  </r>
  <r>
    <s v="Southeast"/>
    <x v="1"/>
    <s v="Comprehensive"/>
    <x v="6"/>
    <x v="1"/>
    <x v="9"/>
    <s v="Office Supplies and Office Furniture"/>
    <x v="1"/>
    <n v="952"/>
    <x v="1"/>
  </r>
  <r>
    <s v="Southeast"/>
    <x v="1"/>
    <s v="Comprehensive"/>
    <x v="6"/>
    <x v="1"/>
    <x v="12"/>
    <s v="Buildng Rent/Lease"/>
    <x v="1"/>
    <n v="1190"/>
    <x v="1"/>
  </r>
  <r>
    <s v="Southeast"/>
    <x v="1"/>
    <s v="Comprehensive"/>
    <x v="6"/>
    <x v="1"/>
    <x v="14"/>
    <s v="Copier Rentals"/>
    <x v="1"/>
    <n v="958.2"/>
    <x v="1"/>
  </r>
  <r>
    <s v="Southeast"/>
    <x v="1"/>
    <s v="Comprehensive"/>
    <x v="4"/>
    <x v="1"/>
    <x v="6"/>
    <s v="Telehpone"/>
    <x v="1"/>
    <n v="9306.93"/>
    <x v="1"/>
  </r>
  <r>
    <s v="Southeast"/>
    <x v="1"/>
    <s v="Comprehensive"/>
    <x v="4"/>
    <x v="1"/>
    <x v="6"/>
    <s v="Internet"/>
    <x v="1"/>
    <n v="3205.62"/>
    <x v="1"/>
  </r>
  <r>
    <s v="Southeast"/>
    <x v="1"/>
    <s v="Comprehensive"/>
    <x v="4"/>
    <x v="1"/>
    <x v="2"/>
    <s v="IT Services/Security"/>
    <x v="1"/>
    <n v="23735.16"/>
    <x v="1"/>
  </r>
  <r>
    <s v="Southeast"/>
    <x v="1"/>
    <s v="Comprehensive"/>
    <x v="4"/>
    <x v="2"/>
    <x v="13"/>
    <s v="OSO"/>
    <x v="1"/>
    <n v="30171.48"/>
    <x v="1"/>
  </r>
  <r>
    <s v="Southeast"/>
    <x v="1"/>
    <s v="Comprehensive"/>
    <x v="4"/>
    <x v="1"/>
    <x v="9"/>
    <s v="Office Supplies and Office Furniture"/>
    <x v="1"/>
    <n v="9714"/>
    <x v="1"/>
  </r>
  <r>
    <s v="Southeast"/>
    <x v="1"/>
    <s v="Comprehensive"/>
    <x v="4"/>
    <x v="1"/>
    <x v="12"/>
    <s v="Buildng Rent/Lease"/>
    <x v="1"/>
    <n v="12142.5"/>
    <x v="1"/>
  </r>
  <r>
    <s v="Southeast"/>
    <x v="1"/>
    <s v="Comprehensive"/>
    <x v="4"/>
    <x v="1"/>
    <x v="14"/>
    <s v="Copier Rentals"/>
    <x v="1"/>
    <n v="9777.2999999999993"/>
    <x v="1"/>
  </r>
  <r>
    <s v="Southeast"/>
    <x v="1"/>
    <s v="Comprehensive"/>
    <x v="7"/>
    <x v="1"/>
    <x v="6"/>
    <s v="Telehpone"/>
    <x v="1"/>
    <n v="1161.56"/>
    <x v="1"/>
  </r>
  <r>
    <s v="Southeast"/>
    <x v="1"/>
    <s v="Comprehensive"/>
    <x v="7"/>
    <x v="1"/>
    <x v="6"/>
    <s v="Internet"/>
    <x v="1"/>
    <n v="400.08"/>
    <x v="1"/>
  </r>
  <r>
    <s v="Southeast"/>
    <x v="1"/>
    <s v="Comprehensive"/>
    <x v="7"/>
    <x v="1"/>
    <x v="2"/>
    <s v="IT Services/Security"/>
    <x v="1"/>
    <n v="2962.29"/>
    <x v="1"/>
  </r>
  <r>
    <s v="Southeast"/>
    <x v="1"/>
    <s v="Comprehensive"/>
    <x v="7"/>
    <x v="2"/>
    <x v="13"/>
    <s v="OSO"/>
    <x v="1"/>
    <n v="3765.58"/>
    <x v="1"/>
  </r>
  <r>
    <s v="Southeast"/>
    <x v="1"/>
    <s v="Comprehensive"/>
    <x v="7"/>
    <x v="1"/>
    <x v="9"/>
    <s v="Office Supplies and Office Furniture"/>
    <x v="1"/>
    <n v="1212.3599999999999"/>
    <x v="1"/>
  </r>
  <r>
    <s v="Southeast"/>
    <x v="1"/>
    <s v="Comprehensive"/>
    <x v="7"/>
    <x v="1"/>
    <x v="12"/>
    <s v="Buildng Rent/Lease"/>
    <x v="1"/>
    <n v="1515.45"/>
    <x v="1"/>
  </r>
  <r>
    <s v="Southeast"/>
    <x v="1"/>
    <s v="Comprehensive"/>
    <x v="7"/>
    <x v="1"/>
    <x v="14"/>
    <s v="Copier Rentals"/>
    <x v="1"/>
    <n v="1220.26"/>
    <x v="1"/>
  </r>
  <r>
    <s v="Southeast"/>
    <x v="1"/>
    <s v="Comprehensive"/>
    <x v="7"/>
    <x v="0"/>
    <x v="15"/>
    <s v="Direct Participant Costs"/>
    <x v="2"/>
    <n v="388247.54"/>
    <x v="1"/>
  </r>
  <r>
    <s v="Southeast"/>
    <x v="1"/>
    <s v="Comprehensive"/>
    <x v="8"/>
    <x v="1"/>
    <x v="6"/>
    <s v="Telehpone"/>
    <x v="1"/>
    <n v="1161.56"/>
    <x v="1"/>
  </r>
  <r>
    <s v="Southeast"/>
    <x v="1"/>
    <s v="Comprehensive"/>
    <x v="8"/>
    <x v="1"/>
    <x v="6"/>
    <s v="Internet"/>
    <x v="1"/>
    <n v="400.08"/>
    <x v="1"/>
  </r>
  <r>
    <s v="Southeast"/>
    <x v="1"/>
    <s v="Comprehensive"/>
    <x v="8"/>
    <x v="1"/>
    <x v="2"/>
    <s v="IT Services/Security"/>
    <x v="1"/>
    <n v="2962.29"/>
    <x v="1"/>
  </r>
  <r>
    <s v="Southeast"/>
    <x v="1"/>
    <s v="Comprehensive"/>
    <x v="8"/>
    <x v="2"/>
    <x v="13"/>
    <s v="OSO"/>
    <x v="1"/>
    <n v="3765.58"/>
    <x v="1"/>
  </r>
  <r>
    <s v="Southeast"/>
    <x v="1"/>
    <s v="Comprehensive"/>
    <x v="8"/>
    <x v="1"/>
    <x v="9"/>
    <s v="Office Supplies and Office Furniture"/>
    <x v="1"/>
    <n v="1212.3599999999999"/>
    <x v="1"/>
  </r>
  <r>
    <s v="Southeast"/>
    <x v="1"/>
    <s v="Comprehensive"/>
    <x v="8"/>
    <x v="1"/>
    <x v="12"/>
    <s v="Buildng Rent/Lease"/>
    <x v="1"/>
    <n v="1515.45"/>
    <x v="1"/>
  </r>
  <r>
    <s v="Southeast"/>
    <x v="1"/>
    <s v="Comprehensive"/>
    <x v="8"/>
    <x v="1"/>
    <x v="14"/>
    <s v="Copier Rentals"/>
    <x v="1"/>
    <n v="1220.26"/>
    <x v="1"/>
  </r>
  <r>
    <s v="Southeast"/>
    <x v="1"/>
    <s v="Comprehensive"/>
    <x v="8"/>
    <x v="0"/>
    <x v="15"/>
    <s v="Direct Participant Costs"/>
    <x v="2"/>
    <n v="544876.49"/>
    <x v="1"/>
  </r>
  <r>
    <s v="Southeast"/>
    <x v="1"/>
    <s v="Comprehensive"/>
    <x v="9"/>
    <x v="1"/>
    <x v="6"/>
    <s v="Telehpone"/>
    <x v="1"/>
    <n v="4065.45"/>
    <x v="1"/>
  </r>
  <r>
    <s v="Southeast"/>
    <x v="1"/>
    <s v="Comprehensive"/>
    <x v="9"/>
    <x v="1"/>
    <x v="6"/>
    <s v="Internet"/>
    <x v="1"/>
    <n v="1400.28"/>
    <x v="1"/>
  </r>
  <r>
    <s v="Southeast"/>
    <x v="1"/>
    <s v="Comprehensive"/>
    <x v="9"/>
    <x v="1"/>
    <x v="2"/>
    <s v="IT Services/Security"/>
    <x v="1"/>
    <n v="10368"/>
    <x v="1"/>
  </r>
  <r>
    <s v="Southeast"/>
    <x v="1"/>
    <s v="Comprehensive"/>
    <x v="9"/>
    <x v="2"/>
    <x v="13"/>
    <s v="OSO"/>
    <x v="1"/>
    <n v="13179.52"/>
    <x v="1"/>
  </r>
  <r>
    <s v="Southeast"/>
    <x v="1"/>
    <s v="Comprehensive"/>
    <x v="9"/>
    <x v="1"/>
    <x v="9"/>
    <s v="Office Supplies and Office Furniture"/>
    <x v="1"/>
    <n v="4243.2700000000004"/>
    <x v="1"/>
  </r>
  <r>
    <s v="Southeast"/>
    <x v="1"/>
    <s v="Comprehensive"/>
    <x v="9"/>
    <x v="1"/>
    <x v="12"/>
    <s v="Buildng Rent/Lease"/>
    <x v="1"/>
    <n v="5304.09"/>
    <x v="1"/>
  </r>
  <r>
    <s v="Southeast"/>
    <x v="1"/>
    <s v="Comprehensive"/>
    <x v="9"/>
    <x v="1"/>
    <x v="12"/>
    <s v="Copier Rentals"/>
    <x v="1"/>
    <n v="4270.93"/>
    <x v="1"/>
  </r>
  <r>
    <s v="Southeast"/>
    <x v="1"/>
    <s v="Comprehensive"/>
    <x v="9"/>
    <x v="0"/>
    <x v="15"/>
    <s v="Direct Participant Costs"/>
    <x v="2"/>
    <n v="74252.17"/>
    <x v="1"/>
  </r>
  <r>
    <s v="Southeast"/>
    <x v="1"/>
    <s v="Comprehensive"/>
    <x v="1"/>
    <x v="1"/>
    <x v="6"/>
    <s v="Telehpone"/>
    <x v="1"/>
    <n v="730.07"/>
    <x v="1"/>
  </r>
  <r>
    <s v="Southeast"/>
    <x v="1"/>
    <s v="Comprehensive"/>
    <x v="1"/>
    <x v="1"/>
    <x v="6"/>
    <s v="Internet"/>
    <x v="1"/>
    <n v="251.46"/>
    <x v="1"/>
  </r>
  <r>
    <s v="Southeast"/>
    <x v="1"/>
    <s v="Comprehensive"/>
    <x v="1"/>
    <x v="1"/>
    <x v="2"/>
    <s v="IT Services/Security"/>
    <x v="1"/>
    <n v="1861.87"/>
    <x v="1"/>
  </r>
  <r>
    <s v="Southeast"/>
    <x v="1"/>
    <s v="Comprehensive"/>
    <x v="1"/>
    <x v="2"/>
    <x v="13"/>
    <s v="OSO"/>
    <x v="1"/>
    <n v="2366.7600000000002"/>
    <x v="1"/>
  </r>
  <r>
    <s v="Southeast"/>
    <x v="1"/>
    <s v="Comprehensive"/>
    <x v="1"/>
    <x v="1"/>
    <x v="9"/>
    <s v="Office Supplies and Office Furniture"/>
    <x v="1"/>
    <n v="762"/>
    <x v="1"/>
  </r>
  <r>
    <s v="Southeast"/>
    <x v="1"/>
    <s v="Comprehensive"/>
    <x v="1"/>
    <x v="1"/>
    <x v="12"/>
    <s v="Buildng Rent/Lease"/>
    <x v="1"/>
    <n v="952.5"/>
    <x v="1"/>
  </r>
  <r>
    <s v="Southeast"/>
    <x v="1"/>
    <s v="Comprehensive"/>
    <x v="1"/>
    <x v="1"/>
    <x v="12"/>
    <s v="Copier Rentals"/>
    <x v="1"/>
    <n v="766.97"/>
    <x v="1"/>
  </r>
  <r>
    <s v="Southeast"/>
    <x v="1"/>
    <s v="Comprehensive"/>
    <x v="0"/>
    <x v="2"/>
    <x v="13"/>
    <s v="OSO"/>
    <x v="1"/>
    <n v="5913.78"/>
    <x v="1"/>
  </r>
  <r>
    <s v="Southeast"/>
    <x v="1"/>
    <s v="Comprehensive"/>
    <x v="0"/>
    <x v="1"/>
    <x v="6"/>
    <s v="Telehpone"/>
    <x v="1"/>
    <n v="1824.21"/>
    <x v="1"/>
  </r>
  <r>
    <s v="Southeast"/>
    <x v="1"/>
    <s v="Comprehensive"/>
    <x v="0"/>
    <x v="1"/>
    <x v="6"/>
    <s v="Internet"/>
    <x v="1"/>
    <n v="628.32000000000005"/>
    <x v="1"/>
  </r>
  <r>
    <s v="Southeast"/>
    <x v="1"/>
    <s v="Comprehensive"/>
    <x v="0"/>
    <x v="1"/>
    <x v="2"/>
    <s v="IT Services/Security"/>
    <x v="1"/>
    <n v="4652.2299999999996"/>
    <x v="1"/>
  </r>
  <r>
    <s v="Southeast"/>
    <x v="1"/>
    <s v="Comprehensive"/>
    <x v="0"/>
    <x v="1"/>
    <x v="9"/>
    <s v="Office Supplies and Office Furniture"/>
    <x v="1"/>
    <n v="1904"/>
    <x v="1"/>
  </r>
  <r>
    <s v="Southeast"/>
    <x v="1"/>
    <s v="Comprehensive"/>
    <x v="0"/>
    <x v="1"/>
    <x v="12"/>
    <s v="Buildng Rent/Lease"/>
    <x v="1"/>
    <n v="2380"/>
    <x v="1"/>
  </r>
  <r>
    <s v="Southeast"/>
    <x v="1"/>
    <s v="Comprehensive"/>
    <x v="0"/>
    <x v="1"/>
    <x v="12"/>
    <s v="Copier Rentals"/>
    <x v="1"/>
    <n v="1916.41"/>
    <x v="1"/>
  </r>
  <r>
    <s v="Southeast"/>
    <x v="0"/>
    <s v="Comprehensive"/>
    <x v="0"/>
    <x v="2"/>
    <x v="13"/>
    <s v="OSO"/>
    <x v="1"/>
    <n v="587.17999999999995"/>
    <x v="1"/>
  </r>
  <r>
    <s v="Southeast"/>
    <x v="0"/>
    <s v="Comprehensive"/>
    <x v="0"/>
    <x v="1"/>
    <x v="6"/>
    <s v="Telehpone"/>
    <x v="1"/>
    <n v="325.08"/>
    <x v="1"/>
  </r>
  <r>
    <s v="Southeast"/>
    <x v="0"/>
    <s v="Comprehensive"/>
    <x v="0"/>
    <x v="1"/>
    <x v="6"/>
    <s v="Internet"/>
    <x v="1"/>
    <n v="85.5"/>
    <x v="1"/>
  </r>
  <r>
    <s v="Southeast"/>
    <x v="0"/>
    <s v="Comprehensive"/>
    <x v="0"/>
    <x v="1"/>
    <x v="2"/>
    <s v="IT Services/Security"/>
    <x v="1"/>
    <n v="314.62"/>
    <x v="1"/>
  </r>
  <r>
    <s v="Southeast"/>
    <x v="0"/>
    <s v="Comprehensive"/>
    <x v="0"/>
    <x v="1"/>
    <x v="9"/>
    <s v="Office Supplies and Office Furniture"/>
    <x v="1"/>
    <n v="192"/>
    <x v="1"/>
  </r>
  <r>
    <s v="Southeast"/>
    <x v="0"/>
    <s v="Comprehensive"/>
    <x v="0"/>
    <x v="1"/>
    <x v="12"/>
    <s v="Buildng Rent/Lease"/>
    <x v="1"/>
    <n v="0"/>
    <x v="1"/>
  </r>
  <r>
    <s v="Southeast"/>
    <x v="0"/>
    <s v="Comprehensive"/>
    <x v="0"/>
    <x v="1"/>
    <x v="12"/>
    <s v="Copier Rentals"/>
    <x v="1"/>
    <n v="129.72"/>
    <x v="1"/>
  </r>
  <r>
    <s v="Southeast"/>
    <x v="0"/>
    <s v="Comprehensive"/>
    <x v="1"/>
    <x v="1"/>
    <x v="6"/>
    <s v="Telehpone"/>
    <x v="1"/>
    <n v="1623.71"/>
    <x v="1"/>
  </r>
  <r>
    <s v="Southeast"/>
    <x v="0"/>
    <s v="Comprehensive"/>
    <x v="1"/>
    <x v="1"/>
    <x v="6"/>
    <s v="Internet"/>
    <x v="1"/>
    <n v="427.06"/>
    <x v="1"/>
  </r>
  <r>
    <s v="Southeast"/>
    <x v="0"/>
    <s v="Comprehensive"/>
    <x v="1"/>
    <x v="1"/>
    <x v="2"/>
    <s v="IT Services/Security"/>
    <x v="1"/>
    <n v="1571.48"/>
    <x v="1"/>
  </r>
  <r>
    <s v="Southeast"/>
    <x v="0"/>
    <s v="Comprehensive"/>
    <x v="1"/>
    <x v="2"/>
    <x v="13"/>
    <s v="OSO"/>
    <x v="1"/>
    <n v="2932.85"/>
    <x v="1"/>
  </r>
  <r>
    <s v="Southeast"/>
    <x v="0"/>
    <s v="Comprehensive"/>
    <x v="1"/>
    <x v="1"/>
    <x v="9"/>
    <s v="Office Supplies and Office Furniture"/>
    <x v="1"/>
    <n v="959"/>
    <x v="1"/>
  </r>
  <r>
    <s v="Southeast"/>
    <x v="0"/>
    <s v="Comprehensive"/>
    <x v="1"/>
    <x v="1"/>
    <x v="12"/>
    <s v="Buildng Rent/Lease"/>
    <x v="1"/>
    <n v="0"/>
    <x v="1"/>
  </r>
  <r>
    <s v="Southeast"/>
    <x v="0"/>
    <s v="Comprehensive"/>
    <x v="1"/>
    <x v="1"/>
    <x v="12"/>
    <s v="Copier Rentals"/>
    <x v="1"/>
    <n v="647.91"/>
    <x v="1"/>
  </r>
  <r>
    <s v="Southeast"/>
    <x v="0"/>
    <s v="Comprehensive"/>
    <x v="7"/>
    <x v="1"/>
    <x v="6"/>
    <s v="Telehpone"/>
    <x v="1"/>
    <n v="1181.19"/>
    <x v="1"/>
  </r>
  <r>
    <s v="Southeast"/>
    <x v="0"/>
    <s v="Comprehensive"/>
    <x v="7"/>
    <x v="1"/>
    <x v="6"/>
    <s v="Internet"/>
    <x v="1"/>
    <n v="310.67"/>
    <x v="1"/>
  </r>
  <r>
    <s v="Southeast"/>
    <x v="0"/>
    <s v="Comprehensive"/>
    <x v="7"/>
    <x v="1"/>
    <x v="2"/>
    <s v="IT Services/Security"/>
    <x v="1"/>
    <n v="1143.2"/>
    <x v="1"/>
  </r>
  <r>
    <s v="Southeast"/>
    <x v="0"/>
    <s v="Comprehensive"/>
    <x v="7"/>
    <x v="2"/>
    <x v="13"/>
    <s v="OSO"/>
    <x v="1"/>
    <n v="2133.54"/>
    <x v="1"/>
  </r>
  <r>
    <s v="Southeast"/>
    <x v="0"/>
    <s v="Comprehensive"/>
    <x v="7"/>
    <x v="1"/>
    <x v="9"/>
    <s v="Office Supplies and Office Furniture"/>
    <x v="1"/>
    <n v="697.64"/>
    <x v="1"/>
  </r>
  <r>
    <s v="Southeast"/>
    <x v="0"/>
    <s v="Comprehensive"/>
    <x v="7"/>
    <x v="1"/>
    <x v="12"/>
    <s v="Buildng Rent/Lease"/>
    <x v="1"/>
    <n v="0"/>
    <x v="1"/>
  </r>
  <r>
    <s v="Southeast"/>
    <x v="0"/>
    <s v="Comprehensive"/>
    <x v="7"/>
    <x v="1"/>
    <x v="12"/>
    <s v="Copier Rentals"/>
    <x v="1"/>
    <n v="471.33"/>
    <x v="1"/>
  </r>
  <r>
    <s v="Southeast"/>
    <x v="0"/>
    <s v="Comprehensive"/>
    <x v="9"/>
    <x v="1"/>
    <x v="6"/>
    <s v="Telehpone"/>
    <x v="1"/>
    <n v="4134.1499999999996"/>
    <x v="1"/>
  </r>
  <r>
    <s v="Southeast"/>
    <x v="0"/>
    <s v="Comprehensive"/>
    <x v="9"/>
    <x v="1"/>
    <x v="6"/>
    <s v="Internet"/>
    <x v="1"/>
    <n v="1087.3599999999999"/>
    <x v="1"/>
  </r>
  <r>
    <s v="Southeast"/>
    <x v="0"/>
    <s v="Comprehensive"/>
    <x v="9"/>
    <x v="1"/>
    <x v="2"/>
    <s v="IT Services/Security"/>
    <x v="1"/>
    <n v="4001.19"/>
    <x v="1"/>
  </r>
  <r>
    <s v="Southeast"/>
    <x v="0"/>
    <s v="Comprehensive"/>
    <x v="9"/>
    <x v="2"/>
    <x v="13"/>
    <s v="OSO"/>
    <x v="1"/>
    <n v="7467.39"/>
    <x v="1"/>
  </r>
  <r>
    <s v="Southeast"/>
    <x v="0"/>
    <s v="Comprehensive"/>
    <x v="9"/>
    <x v="1"/>
    <x v="9"/>
    <s v="Office Supplies and Office Furniture"/>
    <x v="1"/>
    <n v="2441.73"/>
    <x v="1"/>
  </r>
  <r>
    <s v="Southeast"/>
    <x v="0"/>
    <s v="Comprehensive"/>
    <x v="9"/>
    <x v="1"/>
    <x v="12"/>
    <s v="Buildng Rent/Lease"/>
    <x v="1"/>
    <n v="0"/>
    <x v="1"/>
  </r>
  <r>
    <s v="Southeast"/>
    <x v="0"/>
    <s v="Comprehensive"/>
    <x v="9"/>
    <x v="1"/>
    <x v="12"/>
    <s v="Copier Rentals"/>
    <x v="1"/>
    <n v="1649.65"/>
    <x v="1"/>
  </r>
  <r>
    <s v="Southeast"/>
    <x v="0"/>
    <s v="Comprehensive"/>
    <x v="8"/>
    <x v="1"/>
    <x v="6"/>
    <s v="Telehpone"/>
    <x v="1"/>
    <n v="1181.19"/>
    <x v="1"/>
  </r>
  <r>
    <s v="Southeast"/>
    <x v="0"/>
    <s v="Comprehensive"/>
    <x v="8"/>
    <x v="1"/>
    <x v="6"/>
    <s v="Internet"/>
    <x v="1"/>
    <n v="310.67"/>
    <x v="1"/>
  </r>
  <r>
    <s v="Southeast"/>
    <x v="0"/>
    <s v="Comprehensive"/>
    <x v="8"/>
    <x v="1"/>
    <x v="2"/>
    <s v="IT Services/Security"/>
    <x v="1"/>
    <n v="1143.2"/>
    <x v="1"/>
  </r>
  <r>
    <s v="Southeast"/>
    <x v="0"/>
    <s v="Comprehensive"/>
    <x v="8"/>
    <x v="2"/>
    <x v="13"/>
    <s v="OSO"/>
    <x v="1"/>
    <n v="2133.54"/>
    <x v="1"/>
  </r>
  <r>
    <s v="Southeast"/>
    <x v="0"/>
    <s v="Comprehensive"/>
    <x v="8"/>
    <x v="1"/>
    <x v="9"/>
    <s v="Office Supplies and Office Furniture"/>
    <x v="1"/>
    <n v="697.64"/>
    <x v="1"/>
  </r>
  <r>
    <s v="Southeast"/>
    <x v="0"/>
    <s v="Comprehensive"/>
    <x v="8"/>
    <x v="1"/>
    <x v="12"/>
    <s v="Buildng Rent/Lease"/>
    <x v="1"/>
    <n v="0"/>
    <x v="1"/>
  </r>
  <r>
    <s v="Southeast"/>
    <x v="0"/>
    <s v="Comprehensive"/>
    <x v="8"/>
    <x v="1"/>
    <x v="12"/>
    <s v="Copier Rentals"/>
    <x v="1"/>
    <n v="471.33"/>
    <x v="1"/>
  </r>
  <r>
    <s v="Southeast"/>
    <x v="0"/>
    <s v="Comprehensive"/>
    <x v="10"/>
    <x v="1"/>
    <x v="6"/>
    <s v="Telehpone"/>
    <x v="1"/>
    <n v="1081.9100000000001"/>
    <x v="1"/>
  </r>
  <r>
    <s v="Southeast"/>
    <x v="0"/>
    <s v="Comprehensive"/>
    <x v="10"/>
    <x v="1"/>
    <x v="6"/>
    <s v="Internet"/>
    <x v="1"/>
    <n v="284.56"/>
    <x v="1"/>
  </r>
  <r>
    <s v="Southeast"/>
    <x v="0"/>
    <s v="Comprehensive"/>
    <x v="10"/>
    <x v="1"/>
    <x v="2"/>
    <s v="IT Services/Security"/>
    <x v="1"/>
    <n v="1047.1099999999999"/>
    <x v="1"/>
  </r>
  <r>
    <s v="Southeast"/>
    <x v="0"/>
    <s v="Comprehensive"/>
    <x v="10"/>
    <x v="2"/>
    <x v="13"/>
    <s v="OSO"/>
    <x v="1"/>
    <n v="1954.22"/>
    <x v="1"/>
  </r>
  <r>
    <s v="Southeast"/>
    <x v="0"/>
    <s v="Comprehensive"/>
    <x v="10"/>
    <x v="1"/>
    <x v="9"/>
    <s v="Office Supplies and Office Furniture"/>
    <x v="1"/>
    <n v="639"/>
    <x v="1"/>
  </r>
  <r>
    <s v="Southeast"/>
    <x v="0"/>
    <s v="Comprehensive"/>
    <x v="10"/>
    <x v="1"/>
    <x v="12"/>
    <s v="Buildng Rent/Lease"/>
    <x v="1"/>
    <n v="0"/>
    <x v="1"/>
  </r>
  <r>
    <s v="Southeast"/>
    <x v="0"/>
    <s v="Comprehensive"/>
    <x v="10"/>
    <x v="1"/>
    <x v="12"/>
    <s v="Buildng Rent/Lease"/>
    <x v="1"/>
    <n v="431.71"/>
    <x v="1"/>
  </r>
  <r>
    <s v="Southeast"/>
    <x v="0"/>
    <s v="Comprehensive"/>
    <x v="4"/>
    <x v="1"/>
    <x v="6"/>
    <s v="Telehpone"/>
    <x v="1"/>
    <n v="6494.83"/>
    <x v="1"/>
  </r>
  <r>
    <s v="Southeast"/>
    <x v="0"/>
    <s v="Comprehensive"/>
    <x v="4"/>
    <x v="1"/>
    <x v="6"/>
    <s v="Internet"/>
    <x v="1"/>
    <n v="1708.26"/>
    <x v="1"/>
  </r>
  <r>
    <s v="Southeast"/>
    <x v="0"/>
    <s v="Comprehensive"/>
    <x v="4"/>
    <x v="1"/>
    <x v="2"/>
    <s v="IT Services/Security"/>
    <x v="1"/>
    <n v="6285.94"/>
    <x v="1"/>
  </r>
  <r>
    <s v="Southeast"/>
    <x v="0"/>
    <s v="Comprehensive"/>
    <x v="4"/>
    <x v="2"/>
    <x v="13"/>
    <s v="OSO"/>
    <x v="1"/>
    <n v="11731.42"/>
    <x v="1"/>
  </r>
  <r>
    <s v="Southeast"/>
    <x v="0"/>
    <s v="Comprehensive"/>
    <x v="4"/>
    <x v="1"/>
    <x v="9"/>
    <s v="Office Supplies and Office Furniture"/>
    <x v="1"/>
    <n v="3836"/>
    <x v="1"/>
  </r>
  <r>
    <s v="Southeast"/>
    <x v="0"/>
    <s v="Comprehensive"/>
    <x v="4"/>
    <x v="1"/>
    <x v="12"/>
    <s v="Buildng Rent/Lease"/>
    <x v="1"/>
    <n v="0"/>
    <x v="1"/>
  </r>
  <r>
    <s v="Southeast"/>
    <x v="0"/>
    <s v="Comprehensive"/>
    <x v="4"/>
    <x v="1"/>
    <x v="12"/>
    <s v="Buildng Rent/Lease"/>
    <x v="1"/>
    <n v="2591.64"/>
    <x v="1"/>
  </r>
  <r>
    <s v="Southeast"/>
    <x v="0"/>
    <s v="Comprehensive"/>
    <x v="6"/>
    <x v="1"/>
    <x v="6"/>
    <s v="Telehpone"/>
    <x v="1"/>
    <n v="909.21"/>
    <x v="1"/>
  </r>
  <r>
    <s v="Southeast"/>
    <x v="0"/>
    <s v="Comprehensive"/>
    <x v="6"/>
    <x v="1"/>
    <x v="6"/>
    <s v="Internet"/>
    <x v="1"/>
    <n v="239.14"/>
    <x v="1"/>
  </r>
  <r>
    <s v="Southeast"/>
    <x v="0"/>
    <s v="Comprehensive"/>
    <x v="6"/>
    <x v="1"/>
    <x v="2"/>
    <s v="IT Services/Security"/>
    <x v="1"/>
    <n v="879.97"/>
    <x v="1"/>
  </r>
  <r>
    <s v="Southeast"/>
    <x v="0"/>
    <s v="Comprehensive"/>
    <x v="6"/>
    <x v="2"/>
    <x v="13"/>
    <s v="OSO"/>
    <x v="1"/>
    <n v="1642.28"/>
    <x v="1"/>
  </r>
  <r>
    <s v="Southeast"/>
    <x v="0"/>
    <s v="Comprehensive"/>
    <x v="6"/>
    <x v="1"/>
    <x v="9"/>
    <s v="Office Supplies and Office Furniture"/>
    <x v="1"/>
    <n v="537"/>
    <x v="1"/>
  </r>
  <r>
    <s v="Southeast"/>
    <x v="0"/>
    <s v="Comprehensive"/>
    <x v="6"/>
    <x v="1"/>
    <x v="12"/>
    <s v="Buildng Rent/Lease"/>
    <x v="1"/>
    <n v="0"/>
    <x v="1"/>
  </r>
  <r>
    <s v="Southeast"/>
    <x v="0"/>
    <s v="Comprehensive"/>
    <x v="6"/>
    <x v="1"/>
    <x v="12"/>
    <s v="Buildng Rent/Lease"/>
    <x v="1"/>
    <n v="362.8"/>
    <x v="1"/>
  </r>
  <r>
    <s v="Southeast"/>
    <x v="0"/>
    <s v="Comprehensive"/>
    <x v="9"/>
    <x v="0"/>
    <x v="15"/>
    <s v="Direct Participant Costs"/>
    <x v="2"/>
    <n v="41766.839999999997"/>
    <x v="1"/>
  </r>
  <r>
    <s v="Southeast"/>
    <x v="0"/>
    <s v="Comprehensive"/>
    <x v="8"/>
    <x v="0"/>
    <x v="15"/>
    <s v="Direct Participant Costs"/>
    <x v="2"/>
    <n v="306493.02"/>
    <x v="1"/>
  </r>
  <r>
    <s v="Southeast"/>
    <x v="0"/>
    <s v="Comprehensive"/>
    <x v="7"/>
    <x v="0"/>
    <x v="15"/>
    <s v="Direct Participant Costs"/>
    <x v="2"/>
    <n v="218389.24"/>
    <x v="1"/>
  </r>
  <r>
    <s v="Southeast"/>
    <x v="1"/>
    <s v="Comprehensive"/>
    <x v="9"/>
    <x v="0"/>
    <x v="1"/>
    <s v="Regular Salaries and Wages"/>
    <x v="2"/>
    <n v="243030.23"/>
    <x v="1"/>
  </r>
  <r>
    <s v="Southeast"/>
    <x v="1"/>
    <s v="Comprehensive"/>
    <x v="8"/>
    <x v="0"/>
    <x v="1"/>
    <s v="Regular Salaries and Wages"/>
    <x v="2"/>
    <n v="45239.519999999997"/>
    <x v="1"/>
  </r>
  <r>
    <s v="Southeast"/>
    <x v="1"/>
    <s v="Comprehensive"/>
    <x v="7"/>
    <x v="0"/>
    <x v="1"/>
    <s v="Regular Salaries and Wages"/>
    <x v="2"/>
    <n v="152664.39000000001"/>
    <x v="1"/>
  </r>
  <r>
    <s v="Southeast"/>
    <x v="1"/>
    <s v="Comprehensive"/>
    <x v="9"/>
    <x v="0"/>
    <x v="0"/>
    <s v="Benefits"/>
    <x v="2"/>
    <n v="136704.51"/>
    <x v="1"/>
  </r>
  <r>
    <s v="Southeast"/>
    <x v="1"/>
    <s v="Comprehensive"/>
    <x v="8"/>
    <x v="0"/>
    <x v="0"/>
    <s v="Benefits"/>
    <x v="2"/>
    <n v="25447.23"/>
    <x v="1"/>
  </r>
  <r>
    <s v="Southeast"/>
    <x v="1"/>
    <s v="Comprehensive"/>
    <x v="7"/>
    <x v="0"/>
    <x v="0"/>
    <s v="Benefits"/>
    <x v="2"/>
    <n v="85873.72"/>
    <x v="1"/>
  </r>
  <r>
    <s v="Southeast"/>
    <x v="0"/>
    <s v="Comprehensive"/>
    <x v="9"/>
    <x v="0"/>
    <x v="1"/>
    <s v="Regular Salaries and Wages"/>
    <x v="2"/>
    <n v="104155.81"/>
    <x v="1"/>
  </r>
  <r>
    <s v="Southeast"/>
    <x v="0"/>
    <s v="Comprehensive"/>
    <x v="8"/>
    <x v="0"/>
    <x v="1"/>
    <s v="Regular Salaries and Wages"/>
    <x v="2"/>
    <n v="19388.37"/>
    <x v="1"/>
  </r>
  <r>
    <s v="Southeast"/>
    <x v="0"/>
    <s v="Comprehensive"/>
    <x v="7"/>
    <x v="0"/>
    <x v="1"/>
    <s v="Regular Salaries and Wages"/>
    <x v="2"/>
    <n v="65427.6"/>
    <x v="1"/>
  </r>
  <r>
    <s v="Southeast"/>
    <x v="0"/>
    <s v="Comprehensive"/>
    <x v="9"/>
    <x v="0"/>
    <x v="0"/>
    <s v="Benefits"/>
    <x v="2"/>
    <n v="58587.65"/>
    <x v="1"/>
  </r>
  <r>
    <s v="Southeast"/>
    <x v="0"/>
    <s v="Comprehensive"/>
    <x v="8"/>
    <x v="0"/>
    <x v="0"/>
    <s v="Benefits"/>
    <x v="2"/>
    <n v="10905.96"/>
    <x v="1"/>
  </r>
  <r>
    <s v="Southeast"/>
    <x v="0"/>
    <s v="Comprehensive"/>
    <x v="7"/>
    <x v="0"/>
    <x v="0"/>
    <s v="Benefits"/>
    <x v="2"/>
    <n v="36803.019999999997"/>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B25" firstHeaderRow="1" firstDataRow="1" firstDataCol="1"/>
  <pivotFields count="10">
    <pivotField showAll="0"/>
    <pivotField axis="axisRow" showAll="0">
      <items count="3">
        <item x="0"/>
        <item x="1"/>
        <item t="default"/>
      </items>
    </pivotField>
    <pivotField showAll="0"/>
    <pivotField showAll="0"/>
    <pivotField axis="axisRow" showAll="0">
      <items count="4">
        <item x="0"/>
        <item x="1"/>
        <item x="2"/>
        <item t="default"/>
      </items>
    </pivotField>
    <pivotField showAll="0"/>
    <pivotField showAll="0"/>
    <pivotField axis="axisRow" showAll="0">
      <items count="4">
        <item x="0"/>
        <item x="1"/>
        <item x="2"/>
        <item t="default"/>
      </items>
    </pivotField>
    <pivotField dataField="1" numFmtId="44" showAll="0"/>
    <pivotField showAll="0"/>
  </pivotFields>
  <rowFields count="3">
    <field x="7"/>
    <field x="4"/>
    <field x="1"/>
  </rowFields>
  <rowItems count="22">
    <i>
      <x/>
    </i>
    <i r="1">
      <x/>
    </i>
    <i r="2">
      <x/>
    </i>
    <i r="2">
      <x v="1"/>
    </i>
    <i r="1">
      <x v="1"/>
    </i>
    <i r="2">
      <x/>
    </i>
    <i r="2">
      <x v="1"/>
    </i>
    <i r="1">
      <x v="2"/>
    </i>
    <i r="2">
      <x/>
    </i>
    <i r="2">
      <x v="1"/>
    </i>
    <i>
      <x v="1"/>
    </i>
    <i r="1">
      <x v="1"/>
    </i>
    <i r="2">
      <x/>
    </i>
    <i r="2">
      <x v="1"/>
    </i>
    <i r="1">
      <x v="2"/>
    </i>
    <i r="2">
      <x/>
    </i>
    <i r="2">
      <x v="1"/>
    </i>
    <i>
      <x v="2"/>
    </i>
    <i r="1">
      <x/>
    </i>
    <i r="2">
      <x/>
    </i>
    <i r="2">
      <x v="1"/>
    </i>
    <i t="grand">
      <x/>
    </i>
  </rowItems>
  <colItems count="1">
    <i/>
  </colItems>
  <dataFields count="1">
    <dataField name=" Cost" fld="8" baseField="5" baseItem="0" numFmtId="44"/>
  </dataField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2" cacheId="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location ref="A3:E26" firstHeaderRow="1" firstDataRow="2" firstDataCol="1"/>
  <pivotFields count="10">
    <pivotField showAll="0"/>
    <pivotField axis="axisRow" showAll="0">
      <items count="3">
        <item x="0"/>
        <item x="1"/>
        <item t="default"/>
      </items>
    </pivotField>
    <pivotField showAll="0"/>
    <pivotField axis="axisRow" showAll="0">
      <items count="12">
        <item x="0"/>
        <item x="1"/>
        <item x="2"/>
        <item x="3"/>
        <item x="4"/>
        <item x="5"/>
        <item x="6"/>
        <item x="8"/>
        <item x="9"/>
        <item x="10"/>
        <item x="7"/>
        <item t="default"/>
      </items>
    </pivotField>
    <pivotField showAll="0"/>
    <pivotField showAll="0"/>
    <pivotField showAll="0"/>
    <pivotField axis="axisCol" showAll="0">
      <items count="4">
        <item x="0"/>
        <item x="1"/>
        <item x="2"/>
        <item t="default"/>
      </items>
    </pivotField>
    <pivotField dataField="1" numFmtId="44" showAll="0"/>
    <pivotField showAll="0"/>
  </pivotFields>
  <rowFields count="2">
    <field x="1"/>
    <field x="3"/>
  </rowFields>
  <rowItems count="22">
    <i>
      <x/>
    </i>
    <i r="1">
      <x/>
    </i>
    <i r="1">
      <x v="1"/>
    </i>
    <i r="1">
      <x v="2"/>
    </i>
    <i r="1">
      <x v="3"/>
    </i>
    <i r="1">
      <x v="4"/>
    </i>
    <i r="1">
      <x v="5"/>
    </i>
    <i r="1">
      <x v="6"/>
    </i>
    <i r="1">
      <x v="7"/>
    </i>
    <i r="1">
      <x v="8"/>
    </i>
    <i r="1">
      <x v="9"/>
    </i>
    <i r="1">
      <x v="10"/>
    </i>
    <i>
      <x v="1"/>
    </i>
    <i r="1">
      <x/>
    </i>
    <i r="1">
      <x v="1"/>
    </i>
    <i r="1">
      <x v="2"/>
    </i>
    <i r="1">
      <x v="3"/>
    </i>
    <i r="1">
      <x v="4"/>
    </i>
    <i r="1">
      <x v="6"/>
    </i>
    <i r="1">
      <x v="7"/>
    </i>
    <i r="1">
      <x v="8"/>
    </i>
    <i r="1">
      <x v="10"/>
    </i>
  </rowItems>
  <colFields count="1">
    <field x="7"/>
  </colFields>
  <colItems count="4">
    <i>
      <x/>
    </i>
    <i>
      <x v="1"/>
    </i>
    <i>
      <x v="2"/>
    </i>
    <i t="grand">
      <x/>
    </i>
  </colItems>
  <dataFields count="1">
    <dataField name=" Cost" fld="8" baseField="1" baseItem="0" numFmtId="44"/>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J394" totalsRowShown="0" headerRowDxfId="22" dataDxfId="21" tableBorderDxfId="20" dataCellStyle="Normal 2">
  <autoFilter ref="A3:J394" xr:uid="{00000000-000C-0000-FFFF-FFFF00000000}"/>
  <tableColumns count="10">
    <tableColumn id="1" xr3:uid="{00000000-0010-0000-0000-000001000000}" name="LWDA" dataDxfId="19" totalsRowDxfId="18"/>
    <tableColumn id="8" xr3:uid="{8A44E2E0-08C3-4962-A842-B231927F3FAC}" name="Location" dataDxfId="17" totalsRowDxfId="16"/>
    <tableColumn id="9" xr3:uid="{ED953928-3C77-4735-93BA-F6AD447029EB}" name="Center Type" dataDxfId="15" totalsRowDxfId="14"/>
    <tableColumn id="2" xr3:uid="{00000000-0010-0000-0000-000002000000}" name="Partner" dataDxfId="13" totalsRowDxfId="12"/>
    <tableColumn id="3" xr3:uid="{00000000-0010-0000-0000-000003000000}" name="Cost Category" dataDxfId="11" totalsRowDxfId="10" dataCellStyle="Normal 2"/>
    <tableColumn id="4" xr3:uid="{00000000-0010-0000-0000-000004000000}" name="Cost Pool" dataDxfId="9" totalsRowDxfId="8"/>
    <tableColumn id="5" xr3:uid="{00000000-0010-0000-0000-000005000000}" name="Cost Item" dataDxfId="7" totalsRowDxfId="6" dataCellStyle="Normal 2"/>
    <tableColumn id="6" xr3:uid="{00000000-0010-0000-0000-000006000000}" name="Allocation Base" dataDxfId="5" totalsRowDxfId="4" dataCellStyle="Normal 2"/>
    <tableColumn id="7" xr3:uid="{00000000-0010-0000-0000-000007000000}" name="Cost" dataDxfId="3" totalsRowDxfId="2" dataCellStyle="Currency"/>
    <tableColumn id="10" xr3:uid="{031CFE38-9DDA-439E-A2D1-9C1795DE2201}" name="Source" dataDxfId="1" totalsRowDxfId="0" dataCellStyle="Normal 2" totalsRow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1B4B-6EEB-4357-BF64-D158A7FEF429}">
  <dimension ref="A1:G94"/>
  <sheetViews>
    <sheetView topLeftCell="C3" workbookViewId="0">
      <selection activeCell="G50" sqref="G50"/>
    </sheetView>
  </sheetViews>
  <sheetFormatPr defaultRowHeight="15" x14ac:dyDescent="0.25"/>
  <cols>
    <col min="1" max="1" width="21" bestFit="1" customWidth="1"/>
    <col min="2" max="2" width="13.7109375" bestFit="1" customWidth="1"/>
    <col min="3" max="3" width="34.7109375" bestFit="1" customWidth="1"/>
    <col min="4" max="4" width="17.28515625" bestFit="1" customWidth="1"/>
    <col min="5" max="5" width="13.7109375" bestFit="1" customWidth="1"/>
    <col min="6" max="6" width="22.28515625" bestFit="1" customWidth="1"/>
  </cols>
  <sheetData>
    <row r="1" spans="1:7" x14ac:dyDescent="0.25">
      <c r="A1" t="s">
        <v>49</v>
      </c>
      <c r="B1" t="s">
        <v>85</v>
      </c>
      <c r="C1" t="s">
        <v>50</v>
      </c>
      <c r="D1" t="s">
        <v>86</v>
      </c>
      <c r="E1" t="s">
        <v>87</v>
      </c>
      <c r="F1" t="s">
        <v>88</v>
      </c>
      <c r="G1" t="s">
        <v>241</v>
      </c>
    </row>
    <row r="2" spans="1:7" x14ac:dyDescent="0.25">
      <c r="A2" t="s">
        <v>89</v>
      </c>
      <c r="B2" t="s">
        <v>90</v>
      </c>
      <c r="C2" t="s">
        <v>91</v>
      </c>
      <c r="D2" t="s">
        <v>56</v>
      </c>
      <c r="E2" t="s">
        <v>55</v>
      </c>
      <c r="F2" t="s">
        <v>51</v>
      </c>
      <c r="G2" t="s">
        <v>242</v>
      </c>
    </row>
    <row r="3" spans="1:7" x14ac:dyDescent="0.25">
      <c r="A3" t="s">
        <v>92</v>
      </c>
      <c r="B3" t="s">
        <v>93</v>
      </c>
      <c r="C3" t="s">
        <v>94</v>
      </c>
      <c r="D3" t="s">
        <v>54</v>
      </c>
      <c r="E3" t="s">
        <v>36</v>
      </c>
      <c r="F3" t="s">
        <v>52</v>
      </c>
      <c r="G3" t="s">
        <v>243</v>
      </c>
    </row>
    <row r="4" spans="1:7" x14ac:dyDescent="0.25">
      <c r="A4" t="s">
        <v>95</v>
      </c>
      <c r="B4" t="s">
        <v>96</v>
      </c>
      <c r="C4" t="s">
        <v>97</v>
      </c>
      <c r="D4" t="s">
        <v>42</v>
      </c>
      <c r="E4" t="s">
        <v>39</v>
      </c>
      <c r="F4" t="s">
        <v>53</v>
      </c>
      <c r="G4" t="s">
        <v>244</v>
      </c>
    </row>
    <row r="5" spans="1:7" x14ac:dyDescent="0.25">
      <c r="A5" t="s">
        <v>98</v>
      </c>
      <c r="C5" t="s">
        <v>99</v>
      </c>
      <c r="F5" t="s">
        <v>47</v>
      </c>
      <c r="G5" t="s">
        <v>245</v>
      </c>
    </row>
    <row r="6" spans="1:7" x14ac:dyDescent="0.25">
      <c r="A6" t="s">
        <v>100</v>
      </c>
      <c r="C6" t="s">
        <v>101</v>
      </c>
      <c r="F6" t="s">
        <v>58</v>
      </c>
      <c r="G6" t="s">
        <v>246</v>
      </c>
    </row>
    <row r="7" spans="1:7" x14ac:dyDescent="0.25">
      <c r="A7" t="s">
        <v>102</v>
      </c>
      <c r="C7" t="s">
        <v>103</v>
      </c>
      <c r="F7" t="s">
        <v>48</v>
      </c>
      <c r="G7" t="s">
        <v>247</v>
      </c>
    </row>
    <row r="8" spans="1:7" x14ac:dyDescent="0.25">
      <c r="A8" t="s">
        <v>104</v>
      </c>
      <c r="C8" t="s">
        <v>105</v>
      </c>
      <c r="F8" t="s">
        <v>106</v>
      </c>
      <c r="G8" t="s">
        <v>248</v>
      </c>
    </row>
    <row r="9" spans="1:7" x14ac:dyDescent="0.25">
      <c r="A9" t="s">
        <v>107</v>
      </c>
      <c r="C9" t="s">
        <v>108</v>
      </c>
      <c r="F9" t="s">
        <v>109</v>
      </c>
      <c r="G9" t="s">
        <v>249</v>
      </c>
    </row>
    <row r="10" spans="1:7" x14ac:dyDescent="0.25">
      <c r="A10" t="s">
        <v>110</v>
      </c>
      <c r="C10" t="s">
        <v>111</v>
      </c>
      <c r="F10" t="s">
        <v>59</v>
      </c>
      <c r="G10" t="s">
        <v>250</v>
      </c>
    </row>
    <row r="11" spans="1:7" x14ac:dyDescent="0.25">
      <c r="A11" t="s">
        <v>112</v>
      </c>
      <c r="C11" t="s">
        <v>113</v>
      </c>
      <c r="F11" t="s">
        <v>114</v>
      </c>
    </row>
    <row r="12" spans="1:7" x14ac:dyDescent="0.25">
      <c r="A12" t="s">
        <v>115</v>
      </c>
      <c r="C12" t="s">
        <v>116</v>
      </c>
      <c r="F12" t="s">
        <v>117</v>
      </c>
    </row>
    <row r="13" spans="1:7" x14ac:dyDescent="0.25">
      <c r="A13" t="s">
        <v>118</v>
      </c>
      <c r="C13" t="s">
        <v>119</v>
      </c>
      <c r="F13" t="s">
        <v>120</v>
      </c>
    </row>
    <row r="14" spans="1:7" x14ac:dyDescent="0.25">
      <c r="A14" t="s">
        <v>121</v>
      </c>
      <c r="C14" t="s">
        <v>310</v>
      </c>
      <c r="F14" t="s">
        <v>122</v>
      </c>
    </row>
    <row r="15" spans="1:7" x14ac:dyDescent="0.25">
      <c r="A15" t="s">
        <v>123</v>
      </c>
      <c r="C15" t="s">
        <v>311</v>
      </c>
      <c r="F15" t="s">
        <v>125</v>
      </c>
    </row>
    <row r="16" spans="1:7" x14ac:dyDescent="0.25">
      <c r="A16" t="s">
        <v>126</v>
      </c>
      <c r="C16" t="s">
        <v>124</v>
      </c>
      <c r="F16" t="s">
        <v>82</v>
      </c>
    </row>
    <row r="17" spans="1:6" x14ac:dyDescent="0.25">
      <c r="A17" t="s">
        <v>128</v>
      </c>
      <c r="C17" t="s">
        <v>127</v>
      </c>
      <c r="F17" t="s">
        <v>130</v>
      </c>
    </row>
    <row r="18" spans="1:6" x14ac:dyDescent="0.25">
      <c r="A18" t="s">
        <v>131</v>
      </c>
      <c r="C18" t="s">
        <v>129</v>
      </c>
      <c r="F18" t="s">
        <v>133</v>
      </c>
    </row>
    <row r="19" spans="1:6" x14ac:dyDescent="0.25">
      <c r="A19" t="s">
        <v>134</v>
      </c>
      <c r="C19" t="s">
        <v>132</v>
      </c>
      <c r="F19" t="s">
        <v>136</v>
      </c>
    </row>
    <row r="20" spans="1:6" x14ac:dyDescent="0.25">
      <c r="A20" t="s">
        <v>137</v>
      </c>
      <c r="C20" t="s">
        <v>135</v>
      </c>
      <c r="F20" t="s">
        <v>139</v>
      </c>
    </row>
    <row r="21" spans="1:6" x14ac:dyDescent="0.25">
      <c r="A21" t="s">
        <v>140</v>
      </c>
      <c r="C21" t="s">
        <v>138</v>
      </c>
    </row>
    <row r="22" spans="1:6" x14ac:dyDescent="0.25">
      <c r="A22" t="s">
        <v>142</v>
      </c>
      <c r="C22" t="s">
        <v>141</v>
      </c>
    </row>
    <row r="23" spans="1:6" x14ac:dyDescent="0.25">
      <c r="A23" t="s">
        <v>144</v>
      </c>
      <c r="C23" t="s">
        <v>143</v>
      </c>
    </row>
    <row r="24" spans="1:6" x14ac:dyDescent="0.25">
      <c r="A24" t="s">
        <v>146</v>
      </c>
      <c r="C24" t="s">
        <v>145</v>
      </c>
    </row>
    <row r="25" spans="1:6" x14ac:dyDescent="0.25">
      <c r="A25" t="s">
        <v>148</v>
      </c>
      <c r="C25" t="s">
        <v>147</v>
      </c>
    </row>
    <row r="26" spans="1:6" x14ac:dyDescent="0.25">
      <c r="A26" t="s">
        <v>150</v>
      </c>
      <c r="C26" t="s">
        <v>149</v>
      </c>
    </row>
    <row r="27" spans="1:6" x14ac:dyDescent="0.25">
      <c r="A27" t="s">
        <v>152</v>
      </c>
      <c r="C27" t="s">
        <v>151</v>
      </c>
    </row>
    <row r="28" spans="1:6" x14ac:dyDescent="0.25">
      <c r="A28" t="s">
        <v>154</v>
      </c>
      <c r="C28" t="s">
        <v>153</v>
      </c>
    </row>
    <row r="29" spans="1:6" x14ac:dyDescent="0.25">
      <c r="A29" t="s">
        <v>156</v>
      </c>
      <c r="C29" t="s">
        <v>155</v>
      </c>
    </row>
    <row r="30" spans="1:6" x14ac:dyDescent="0.25">
      <c r="A30" t="s">
        <v>158</v>
      </c>
      <c r="C30" t="s">
        <v>157</v>
      </c>
    </row>
    <row r="31" spans="1:6" x14ac:dyDescent="0.25">
      <c r="A31" t="s">
        <v>160</v>
      </c>
      <c r="C31" t="s">
        <v>159</v>
      </c>
    </row>
    <row r="32" spans="1:6" x14ac:dyDescent="0.25">
      <c r="A32" t="s">
        <v>162</v>
      </c>
      <c r="C32" t="s">
        <v>161</v>
      </c>
    </row>
    <row r="33" spans="1:3" x14ac:dyDescent="0.25">
      <c r="A33" t="s">
        <v>164</v>
      </c>
      <c r="C33" t="s">
        <v>163</v>
      </c>
    </row>
    <row r="34" spans="1:3" x14ac:dyDescent="0.25">
      <c r="A34" t="s">
        <v>166</v>
      </c>
      <c r="C34" t="s">
        <v>165</v>
      </c>
    </row>
    <row r="35" spans="1:3" x14ac:dyDescent="0.25">
      <c r="A35" t="s">
        <v>168</v>
      </c>
      <c r="C35" t="s">
        <v>167</v>
      </c>
    </row>
    <row r="36" spans="1:3" x14ac:dyDescent="0.25">
      <c r="A36" t="s">
        <v>170</v>
      </c>
      <c r="C36" t="s">
        <v>169</v>
      </c>
    </row>
    <row r="37" spans="1:3" x14ac:dyDescent="0.25">
      <c r="A37" t="s">
        <v>172</v>
      </c>
      <c r="C37" t="s">
        <v>171</v>
      </c>
    </row>
    <row r="38" spans="1:3" x14ac:dyDescent="0.25">
      <c r="A38" t="s">
        <v>174</v>
      </c>
      <c r="C38" t="s">
        <v>173</v>
      </c>
    </row>
    <row r="39" spans="1:3" x14ac:dyDescent="0.25">
      <c r="A39" t="s">
        <v>176</v>
      </c>
      <c r="C39" t="s">
        <v>175</v>
      </c>
    </row>
    <row r="40" spans="1:3" x14ac:dyDescent="0.25">
      <c r="A40" t="s">
        <v>178</v>
      </c>
      <c r="C40" t="s">
        <v>177</v>
      </c>
    </row>
    <row r="41" spans="1:3" x14ac:dyDescent="0.25">
      <c r="A41" t="s">
        <v>180</v>
      </c>
      <c r="C41" t="s">
        <v>179</v>
      </c>
    </row>
    <row r="42" spans="1:3" x14ac:dyDescent="0.25">
      <c r="A42" t="s">
        <v>182</v>
      </c>
      <c r="C42" t="s">
        <v>181</v>
      </c>
    </row>
    <row r="43" spans="1:3" x14ac:dyDescent="0.25">
      <c r="A43" t="s">
        <v>184</v>
      </c>
      <c r="C43" t="s">
        <v>183</v>
      </c>
    </row>
    <row r="44" spans="1:3" x14ac:dyDescent="0.25">
      <c r="A44" t="s">
        <v>186</v>
      </c>
      <c r="C44" t="s">
        <v>185</v>
      </c>
    </row>
    <row r="45" spans="1:3" x14ac:dyDescent="0.25">
      <c r="A45" t="s">
        <v>188</v>
      </c>
      <c r="C45" t="s">
        <v>187</v>
      </c>
    </row>
    <row r="46" spans="1:3" x14ac:dyDescent="0.25">
      <c r="A46" t="s">
        <v>190</v>
      </c>
      <c r="C46" t="s">
        <v>189</v>
      </c>
    </row>
    <row r="47" spans="1:3" x14ac:dyDescent="0.25">
      <c r="A47" t="s">
        <v>192</v>
      </c>
      <c r="C47" t="s">
        <v>191</v>
      </c>
    </row>
    <row r="48" spans="1:3" x14ac:dyDescent="0.25">
      <c r="A48" t="s">
        <v>194</v>
      </c>
      <c r="C48" t="s">
        <v>193</v>
      </c>
    </row>
    <row r="49" spans="1:3" x14ac:dyDescent="0.25">
      <c r="A49" t="s">
        <v>195</v>
      </c>
      <c r="C49" t="s">
        <v>357</v>
      </c>
    </row>
    <row r="50" spans="1:3" x14ac:dyDescent="0.25">
      <c r="C50" t="s">
        <v>196</v>
      </c>
    </row>
    <row r="51" spans="1:3" x14ac:dyDescent="0.25">
      <c r="A51" t="s">
        <v>197</v>
      </c>
    </row>
    <row r="52" spans="1:3" x14ac:dyDescent="0.25">
      <c r="A52" t="s">
        <v>198</v>
      </c>
    </row>
    <row r="53" spans="1:3" x14ac:dyDescent="0.25">
      <c r="A53" t="s">
        <v>199</v>
      </c>
    </row>
    <row r="54" spans="1:3" x14ac:dyDescent="0.25">
      <c r="A54" t="s">
        <v>200</v>
      </c>
    </row>
    <row r="55" spans="1:3" x14ac:dyDescent="0.25">
      <c r="A55" t="s">
        <v>201</v>
      </c>
    </row>
    <row r="56" spans="1:3" x14ac:dyDescent="0.25">
      <c r="A56" t="s">
        <v>202</v>
      </c>
    </row>
    <row r="57" spans="1:3" x14ac:dyDescent="0.25">
      <c r="A57" t="s">
        <v>203</v>
      </c>
    </row>
    <row r="58" spans="1:3" x14ac:dyDescent="0.25">
      <c r="A58" t="s">
        <v>204</v>
      </c>
    </row>
    <row r="59" spans="1:3" x14ac:dyDescent="0.25">
      <c r="A59" t="s">
        <v>205</v>
      </c>
    </row>
    <row r="60" spans="1:3" x14ac:dyDescent="0.25">
      <c r="A60" t="s">
        <v>206</v>
      </c>
    </row>
    <row r="61" spans="1:3" x14ac:dyDescent="0.25">
      <c r="A61" t="s">
        <v>207</v>
      </c>
    </row>
    <row r="62" spans="1:3" x14ac:dyDescent="0.25">
      <c r="A62" t="s">
        <v>208</v>
      </c>
    </row>
    <row r="63" spans="1:3" x14ac:dyDescent="0.25">
      <c r="A63" t="s">
        <v>209</v>
      </c>
    </row>
    <row r="64" spans="1:3" x14ac:dyDescent="0.25">
      <c r="A64" t="s">
        <v>210</v>
      </c>
    </row>
    <row r="65" spans="1:1" x14ac:dyDescent="0.25">
      <c r="A65" t="s">
        <v>211</v>
      </c>
    </row>
    <row r="66" spans="1:1" x14ac:dyDescent="0.25">
      <c r="A66" t="s">
        <v>212</v>
      </c>
    </row>
    <row r="67" spans="1:1" x14ac:dyDescent="0.25">
      <c r="A67" t="s">
        <v>213</v>
      </c>
    </row>
    <row r="68" spans="1:1" x14ac:dyDescent="0.25">
      <c r="A68" t="s">
        <v>214</v>
      </c>
    </row>
    <row r="69" spans="1:1" x14ac:dyDescent="0.25">
      <c r="A69" t="s">
        <v>215</v>
      </c>
    </row>
    <row r="70" spans="1:1" x14ac:dyDescent="0.25">
      <c r="A70" t="s">
        <v>216</v>
      </c>
    </row>
    <row r="71" spans="1:1" x14ac:dyDescent="0.25">
      <c r="A71" t="s">
        <v>217</v>
      </c>
    </row>
    <row r="72" spans="1:1" x14ac:dyDescent="0.25">
      <c r="A72" t="s">
        <v>218</v>
      </c>
    </row>
    <row r="73" spans="1:1" x14ac:dyDescent="0.25">
      <c r="A73" t="s">
        <v>219</v>
      </c>
    </row>
    <row r="74" spans="1:1" x14ac:dyDescent="0.25">
      <c r="A74" t="s">
        <v>220</v>
      </c>
    </row>
    <row r="75" spans="1:1" x14ac:dyDescent="0.25">
      <c r="A75" t="s">
        <v>221</v>
      </c>
    </row>
    <row r="76" spans="1:1" x14ac:dyDescent="0.25">
      <c r="A76" t="s">
        <v>222</v>
      </c>
    </row>
    <row r="77" spans="1:1" x14ac:dyDescent="0.25">
      <c r="A77" t="s">
        <v>223</v>
      </c>
    </row>
    <row r="78" spans="1:1" x14ac:dyDescent="0.25">
      <c r="A78" t="s">
        <v>224</v>
      </c>
    </row>
    <row r="79" spans="1:1" x14ac:dyDescent="0.25">
      <c r="A79" t="s">
        <v>225</v>
      </c>
    </row>
    <row r="80" spans="1:1" x14ac:dyDescent="0.25">
      <c r="A80" t="s">
        <v>226</v>
      </c>
    </row>
    <row r="81" spans="1:1" x14ac:dyDescent="0.25">
      <c r="A81" t="s">
        <v>227</v>
      </c>
    </row>
    <row r="82" spans="1:1" x14ac:dyDescent="0.25">
      <c r="A82" t="s">
        <v>228</v>
      </c>
    </row>
    <row r="83" spans="1:1" x14ac:dyDescent="0.25">
      <c r="A83" t="s">
        <v>229</v>
      </c>
    </row>
    <row r="84" spans="1:1" x14ac:dyDescent="0.25">
      <c r="A84" t="s">
        <v>230</v>
      </c>
    </row>
    <row r="85" spans="1:1" x14ac:dyDescent="0.25">
      <c r="A85" t="s">
        <v>231</v>
      </c>
    </row>
    <row r="86" spans="1:1" x14ac:dyDescent="0.25">
      <c r="A86" t="s">
        <v>232</v>
      </c>
    </row>
    <row r="87" spans="1:1" x14ac:dyDescent="0.25">
      <c r="A87" t="s">
        <v>233</v>
      </c>
    </row>
    <row r="88" spans="1:1" x14ac:dyDescent="0.25">
      <c r="A88" t="s">
        <v>234</v>
      </c>
    </row>
    <row r="89" spans="1:1" x14ac:dyDescent="0.25">
      <c r="A89" t="s">
        <v>235</v>
      </c>
    </row>
    <row r="90" spans="1:1" x14ac:dyDescent="0.25">
      <c r="A90" t="s">
        <v>236</v>
      </c>
    </row>
    <row r="91" spans="1:1" x14ac:dyDescent="0.25">
      <c r="A91" t="s">
        <v>237</v>
      </c>
    </row>
    <row r="92" spans="1:1" x14ac:dyDescent="0.25">
      <c r="A92" t="s">
        <v>238</v>
      </c>
    </row>
    <row r="93" spans="1:1" x14ac:dyDescent="0.25">
      <c r="A93" t="s">
        <v>239</v>
      </c>
    </row>
    <row r="94" spans="1:1" x14ac:dyDescent="0.25">
      <c r="A94" t="s">
        <v>240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2:I35"/>
  <sheetViews>
    <sheetView topLeftCell="A4" zoomScaleNormal="100" workbookViewId="0">
      <selection activeCell="D16" sqref="D16"/>
    </sheetView>
  </sheetViews>
  <sheetFormatPr defaultRowHeight="15" x14ac:dyDescent="0.25"/>
  <cols>
    <col min="1" max="1" width="44.42578125" bestFit="1" customWidth="1"/>
    <col min="2" max="2" width="20.7109375" bestFit="1" customWidth="1"/>
    <col min="3" max="3" width="19.28515625" customWidth="1"/>
    <col min="4" max="4" width="16.5703125" customWidth="1"/>
    <col min="6" max="6" width="18.5703125" bestFit="1" customWidth="1"/>
    <col min="7" max="7" width="15.28515625" bestFit="1" customWidth="1"/>
    <col min="8" max="8" width="14.7109375" bestFit="1" customWidth="1"/>
    <col min="9" max="9" width="12.7109375" bestFit="1" customWidth="1"/>
  </cols>
  <sheetData>
    <row r="2" spans="1:9" ht="29.25" x14ac:dyDescent="0.4">
      <c r="A2" s="268" t="s">
        <v>32</v>
      </c>
      <c r="B2" s="268"/>
      <c r="C2" s="268"/>
      <c r="D2" s="268"/>
      <c r="E2" s="268"/>
      <c r="F2" s="268"/>
      <c r="G2" s="268"/>
      <c r="H2" s="268"/>
      <c r="I2" s="268"/>
    </row>
    <row r="3" spans="1:9" ht="26.25" x14ac:dyDescent="0.4">
      <c r="A3" s="269" t="s">
        <v>1</v>
      </c>
      <c r="B3" s="269"/>
      <c r="C3" s="269"/>
      <c r="D3" s="269"/>
      <c r="E3" s="269"/>
      <c r="F3" s="269"/>
      <c r="G3" s="269"/>
      <c r="H3" s="269"/>
      <c r="I3" s="269"/>
    </row>
    <row r="4" spans="1:9" ht="16.5" customHeight="1" x14ac:dyDescent="0.25">
      <c r="A4" s="270" t="s">
        <v>5</v>
      </c>
      <c r="B4" s="272" t="s">
        <v>28</v>
      </c>
      <c r="C4" s="272" t="s">
        <v>29</v>
      </c>
      <c r="D4" s="272" t="s">
        <v>30</v>
      </c>
      <c r="E4" s="12"/>
      <c r="F4" s="274" t="s">
        <v>31</v>
      </c>
      <c r="G4" s="275"/>
      <c r="H4" s="275"/>
      <c r="I4" s="275"/>
    </row>
    <row r="5" spans="1:9" ht="16.5" customHeight="1" x14ac:dyDescent="0.25">
      <c r="A5" s="271"/>
      <c r="B5" s="273"/>
      <c r="C5" s="273"/>
      <c r="D5" s="273"/>
      <c r="E5" s="13"/>
      <c r="F5" s="27" t="s">
        <v>11</v>
      </c>
      <c r="G5" s="27" t="s">
        <v>12</v>
      </c>
      <c r="H5" s="27" t="s">
        <v>13</v>
      </c>
      <c r="I5" s="27" t="s">
        <v>46</v>
      </c>
    </row>
    <row r="6" spans="1:9" ht="16.5" customHeight="1" x14ac:dyDescent="0.25">
      <c r="A6" s="7"/>
      <c r="B6" s="9">
        <v>0</v>
      </c>
      <c r="C6" s="14"/>
      <c r="D6" s="1">
        <f>C6*$C$27</f>
        <v>0</v>
      </c>
      <c r="E6" s="13"/>
      <c r="F6" s="1">
        <f>D6*$F$29</f>
        <v>0</v>
      </c>
      <c r="G6" s="1">
        <f>D6*$G$29</f>
        <v>0</v>
      </c>
      <c r="H6" s="1">
        <f>D6*$H$29</f>
        <v>0</v>
      </c>
      <c r="I6" s="42">
        <v>0</v>
      </c>
    </row>
    <row r="7" spans="1:9" ht="16.5" customHeight="1" x14ac:dyDescent="0.25">
      <c r="A7" s="7"/>
      <c r="B7" s="9">
        <v>0</v>
      </c>
      <c r="C7" s="14"/>
      <c r="D7" s="1">
        <f t="shared" ref="D7:D21" si="0">C7*$C$27</f>
        <v>0</v>
      </c>
      <c r="E7" s="13"/>
      <c r="F7" s="1">
        <f t="shared" ref="F7:F21" si="1">D7*$F$29</f>
        <v>0</v>
      </c>
      <c r="G7" s="1">
        <f t="shared" ref="G7:G21" si="2">D7*$G$29</f>
        <v>0</v>
      </c>
      <c r="H7" s="1">
        <f t="shared" ref="H7:H21" si="3">D7*$H$29</f>
        <v>0</v>
      </c>
      <c r="I7" s="42">
        <v>0</v>
      </c>
    </row>
    <row r="8" spans="1:9" ht="16.5" customHeight="1" x14ac:dyDescent="0.25">
      <c r="A8" s="7"/>
      <c r="B8" s="9">
        <v>0</v>
      </c>
      <c r="C8" s="14"/>
      <c r="D8" s="1">
        <f t="shared" si="0"/>
        <v>0</v>
      </c>
      <c r="E8" s="13"/>
      <c r="F8" s="1">
        <f t="shared" si="1"/>
        <v>0</v>
      </c>
      <c r="G8" s="1">
        <f t="shared" si="2"/>
        <v>0</v>
      </c>
      <c r="H8" s="1">
        <f t="shared" si="3"/>
        <v>0</v>
      </c>
      <c r="I8" s="42">
        <v>0</v>
      </c>
    </row>
    <row r="9" spans="1:9" ht="16.5" customHeight="1" x14ac:dyDescent="0.25">
      <c r="A9" s="7"/>
      <c r="B9" s="9">
        <v>0</v>
      </c>
      <c r="C9" s="14"/>
      <c r="D9" s="1">
        <f t="shared" si="0"/>
        <v>0</v>
      </c>
      <c r="E9" s="13"/>
      <c r="F9" s="1">
        <f t="shared" si="1"/>
        <v>0</v>
      </c>
      <c r="G9" s="1">
        <f t="shared" si="2"/>
        <v>0</v>
      </c>
      <c r="H9" s="1">
        <f t="shared" si="3"/>
        <v>0</v>
      </c>
      <c r="I9" s="42">
        <v>0</v>
      </c>
    </row>
    <row r="10" spans="1:9" ht="16.5" customHeight="1" x14ac:dyDescent="0.25">
      <c r="A10" s="7"/>
      <c r="B10" s="9">
        <v>0</v>
      </c>
      <c r="C10" s="14"/>
      <c r="D10" s="1">
        <f t="shared" si="0"/>
        <v>0</v>
      </c>
      <c r="E10" s="13"/>
      <c r="F10" s="1">
        <f t="shared" si="1"/>
        <v>0</v>
      </c>
      <c r="G10" s="1">
        <f t="shared" si="2"/>
        <v>0</v>
      </c>
      <c r="H10" s="1">
        <f t="shared" si="3"/>
        <v>0</v>
      </c>
      <c r="I10" s="42">
        <v>0</v>
      </c>
    </row>
    <row r="11" spans="1:9" ht="16.5" customHeight="1" x14ac:dyDescent="0.25">
      <c r="A11" s="7"/>
      <c r="B11" s="9">
        <v>0</v>
      </c>
      <c r="C11" s="14"/>
      <c r="D11" s="1">
        <f t="shared" si="0"/>
        <v>0</v>
      </c>
      <c r="E11" s="13"/>
      <c r="F11" s="1">
        <f t="shared" si="1"/>
        <v>0</v>
      </c>
      <c r="G11" s="1">
        <f t="shared" si="2"/>
        <v>0</v>
      </c>
      <c r="H11" s="1">
        <f t="shared" si="3"/>
        <v>0</v>
      </c>
      <c r="I11" s="42">
        <v>0</v>
      </c>
    </row>
    <row r="12" spans="1:9" ht="16.5" customHeight="1" x14ac:dyDescent="0.25">
      <c r="A12" s="7"/>
      <c r="B12" s="9">
        <v>0</v>
      </c>
      <c r="C12" s="14"/>
      <c r="D12" s="1">
        <f t="shared" si="0"/>
        <v>0</v>
      </c>
      <c r="E12" s="13"/>
      <c r="F12" s="1">
        <f t="shared" si="1"/>
        <v>0</v>
      </c>
      <c r="G12" s="1">
        <f t="shared" si="2"/>
        <v>0</v>
      </c>
      <c r="H12" s="1">
        <f t="shared" si="3"/>
        <v>0</v>
      </c>
      <c r="I12" s="42">
        <v>0</v>
      </c>
    </row>
    <row r="13" spans="1:9" ht="16.5" customHeight="1" x14ac:dyDescent="0.25">
      <c r="A13" s="7"/>
      <c r="B13" s="9">
        <v>0</v>
      </c>
      <c r="C13" s="14"/>
      <c r="D13" s="1">
        <f t="shared" si="0"/>
        <v>0</v>
      </c>
      <c r="E13" s="13"/>
      <c r="F13" s="1">
        <f t="shared" si="1"/>
        <v>0</v>
      </c>
      <c r="G13" s="1">
        <f t="shared" si="2"/>
        <v>0</v>
      </c>
      <c r="H13" s="1">
        <f t="shared" si="3"/>
        <v>0</v>
      </c>
      <c r="I13" s="42">
        <v>0</v>
      </c>
    </row>
    <row r="14" spans="1:9" ht="16.5" customHeight="1" x14ac:dyDescent="0.25">
      <c r="A14" s="7"/>
      <c r="B14" s="9">
        <v>0</v>
      </c>
      <c r="C14" s="14"/>
      <c r="D14" s="1">
        <f t="shared" si="0"/>
        <v>0</v>
      </c>
      <c r="E14" s="13"/>
      <c r="F14" s="1">
        <f t="shared" si="1"/>
        <v>0</v>
      </c>
      <c r="G14" s="1">
        <f t="shared" si="2"/>
        <v>0</v>
      </c>
      <c r="H14" s="1">
        <f t="shared" si="3"/>
        <v>0</v>
      </c>
      <c r="I14" s="42">
        <v>0</v>
      </c>
    </row>
    <row r="15" spans="1:9" ht="16.5" x14ac:dyDescent="0.25">
      <c r="A15" s="7"/>
      <c r="B15" s="9">
        <v>0</v>
      </c>
      <c r="C15" s="14"/>
      <c r="D15" s="1">
        <f t="shared" si="0"/>
        <v>0</v>
      </c>
      <c r="E15" s="13"/>
      <c r="F15" s="1">
        <f t="shared" si="1"/>
        <v>0</v>
      </c>
      <c r="G15" s="1">
        <f t="shared" si="2"/>
        <v>0</v>
      </c>
      <c r="H15" s="1">
        <f t="shared" si="3"/>
        <v>0</v>
      </c>
      <c r="I15" s="42">
        <v>0</v>
      </c>
    </row>
    <row r="16" spans="1:9" ht="16.5" customHeight="1" x14ac:dyDescent="0.25">
      <c r="A16" s="7"/>
      <c r="B16" s="9">
        <v>0</v>
      </c>
      <c r="C16" s="14"/>
      <c r="D16" s="1">
        <f t="shared" si="0"/>
        <v>0</v>
      </c>
      <c r="E16" s="13"/>
      <c r="F16" s="1">
        <f t="shared" si="1"/>
        <v>0</v>
      </c>
      <c r="G16" s="1">
        <f t="shared" si="2"/>
        <v>0</v>
      </c>
      <c r="H16" s="1">
        <f t="shared" si="3"/>
        <v>0</v>
      </c>
      <c r="I16" s="42">
        <v>0</v>
      </c>
    </row>
    <row r="17" spans="1:9" ht="16.5" customHeight="1" x14ac:dyDescent="0.25">
      <c r="A17" s="7"/>
      <c r="B17" s="9">
        <v>0</v>
      </c>
      <c r="C17" s="14"/>
      <c r="D17" s="1">
        <f t="shared" si="0"/>
        <v>0</v>
      </c>
      <c r="E17" s="13"/>
      <c r="F17" s="1">
        <f t="shared" si="1"/>
        <v>0</v>
      </c>
      <c r="G17" s="1">
        <f t="shared" si="2"/>
        <v>0</v>
      </c>
      <c r="H17" s="1">
        <f t="shared" si="3"/>
        <v>0</v>
      </c>
      <c r="I17" s="42">
        <v>0</v>
      </c>
    </row>
    <row r="18" spans="1:9" ht="16.5" customHeight="1" x14ac:dyDescent="0.25">
      <c r="A18" s="7"/>
      <c r="B18" s="9">
        <v>0</v>
      </c>
      <c r="C18" s="14"/>
      <c r="D18" s="1">
        <f t="shared" si="0"/>
        <v>0</v>
      </c>
      <c r="E18" s="13"/>
      <c r="F18" s="1">
        <f t="shared" si="1"/>
        <v>0</v>
      </c>
      <c r="G18" s="1">
        <f t="shared" si="2"/>
        <v>0</v>
      </c>
      <c r="H18" s="1">
        <f t="shared" si="3"/>
        <v>0</v>
      </c>
      <c r="I18" s="42">
        <v>0</v>
      </c>
    </row>
    <row r="19" spans="1:9" ht="16.5" customHeight="1" x14ac:dyDescent="0.25">
      <c r="A19" s="7" t="str">
        <f>MOU!A12</f>
        <v>Senior Community Service Employment Program (SCSEP)</v>
      </c>
      <c r="B19" s="9">
        <v>0</v>
      </c>
      <c r="C19" s="14"/>
      <c r="D19" s="1">
        <f t="shared" si="0"/>
        <v>0</v>
      </c>
      <c r="E19" s="13"/>
      <c r="F19" s="1">
        <f t="shared" si="1"/>
        <v>0</v>
      </c>
      <c r="G19" s="1">
        <f t="shared" si="2"/>
        <v>0</v>
      </c>
      <c r="H19" s="1">
        <f t="shared" si="3"/>
        <v>0</v>
      </c>
      <c r="I19" s="42">
        <v>0</v>
      </c>
    </row>
    <row r="20" spans="1:9" ht="16.5" customHeight="1" x14ac:dyDescent="0.25">
      <c r="A20" s="7" t="str">
        <f>MOU!A16</f>
        <v xml:space="preserve"> Community Services Block Grant Act (CSBG) </v>
      </c>
      <c r="B20" s="9">
        <v>0</v>
      </c>
      <c r="C20" s="14"/>
      <c r="D20" s="1">
        <f t="shared" si="0"/>
        <v>0</v>
      </c>
      <c r="E20" s="13"/>
      <c r="F20" s="1">
        <f t="shared" si="1"/>
        <v>0</v>
      </c>
      <c r="G20" s="1">
        <f t="shared" si="2"/>
        <v>0</v>
      </c>
      <c r="H20" s="1">
        <f t="shared" si="3"/>
        <v>0</v>
      </c>
      <c r="I20" s="42">
        <v>0</v>
      </c>
    </row>
    <row r="21" spans="1:9" ht="16.5" customHeight="1" x14ac:dyDescent="0.25">
      <c r="A21" s="7">
        <f>MOU!A17</f>
        <v>0</v>
      </c>
      <c r="B21" s="9">
        <v>0</v>
      </c>
      <c r="C21" s="14"/>
      <c r="D21" s="1">
        <f t="shared" si="0"/>
        <v>0</v>
      </c>
      <c r="E21" s="13"/>
      <c r="F21" s="1">
        <f t="shared" si="1"/>
        <v>0</v>
      </c>
      <c r="G21" s="1">
        <f t="shared" si="2"/>
        <v>0</v>
      </c>
      <c r="H21" s="1">
        <f t="shared" si="3"/>
        <v>0</v>
      </c>
      <c r="I21" s="42">
        <v>0</v>
      </c>
    </row>
    <row r="22" spans="1:9" ht="16.5" customHeight="1" x14ac:dyDescent="0.25">
      <c r="A22" s="7" t="str">
        <f>MOU!A18</f>
        <v>Unemployment Insurance (UI) programs</v>
      </c>
      <c r="B22" s="9"/>
      <c r="C22" s="14"/>
      <c r="D22" s="1"/>
      <c r="E22" s="13"/>
      <c r="F22" s="1"/>
      <c r="G22" s="1"/>
      <c r="H22" s="1"/>
      <c r="I22" s="41"/>
    </row>
    <row r="23" spans="1:9" ht="16.5" customHeight="1" x14ac:dyDescent="0.25">
      <c r="A23" s="7" t="e">
        <f>MOU!#REF!</f>
        <v>#REF!</v>
      </c>
      <c r="B23" s="9"/>
      <c r="C23" s="14"/>
      <c r="D23" s="1"/>
      <c r="E23" s="13"/>
      <c r="F23" s="1"/>
      <c r="G23" s="1"/>
      <c r="H23" s="1"/>
      <c r="I23" s="42"/>
    </row>
    <row r="24" spans="1:9" ht="16.5" customHeight="1" x14ac:dyDescent="0.25">
      <c r="A24" s="7" t="e">
        <f>MOU!#REF!</f>
        <v>#REF!</v>
      </c>
      <c r="B24" s="9"/>
      <c r="C24" s="14"/>
      <c r="D24" s="1"/>
      <c r="E24" s="13"/>
      <c r="F24" s="1"/>
      <c r="G24" s="1"/>
      <c r="H24" s="1"/>
      <c r="I24" s="42"/>
    </row>
    <row r="25" spans="1:9" ht="16.5" customHeight="1" x14ac:dyDescent="0.25">
      <c r="A25" s="7" t="e">
        <f>MOU!#REF!</f>
        <v>#REF!</v>
      </c>
      <c r="B25" s="9"/>
      <c r="C25" s="14"/>
      <c r="D25" s="1"/>
      <c r="E25" s="13"/>
      <c r="F25" s="1"/>
      <c r="G25" s="1"/>
      <c r="H25" s="1"/>
      <c r="I25" s="42"/>
    </row>
    <row r="26" spans="1:9" ht="16.5" x14ac:dyDescent="0.25">
      <c r="A26" s="2" t="s">
        <v>4</v>
      </c>
      <c r="B26" s="16">
        <f>SUM(B6:B25)</f>
        <v>0</v>
      </c>
      <c r="C26" s="28"/>
      <c r="D26" s="25">
        <f>SUM(D6:D25)</f>
        <v>0</v>
      </c>
      <c r="E26" s="17"/>
      <c r="F26" s="25">
        <f>SUM(F6:F25)</f>
        <v>0</v>
      </c>
      <c r="G26" s="25">
        <f t="shared" ref="G26:I26" si="4">SUM(G6:G25)</f>
        <v>0</v>
      </c>
      <c r="H26" s="25">
        <f t="shared" si="4"/>
        <v>0</v>
      </c>
      <c r="I26" s="25">
        <f t="shared" si="4"/>
        <v>0</v>
      </c>
    </row>
    <row r="27" spans="1:9" x14ac:dyDescent="0.25">
      <c r="C27" s="34">
        <v>0</v>
      </c>
    </row>
    <row r="28" spans="1:9" ht="17.25" x14ac:dyDescent="0.25">
      <c r="A28" s="247" t="s">
        <v>33</v>
      </c>
      <c r="B28" s="247"/>
      <c r="C28" s="247"/>
      <c r="D28" s="247"/>
      <c r="E28" s="247"/>
      <c r="F28" s="247"/>
      <c r="G28" s="247"/>
      <c r="H28" s="247"/>
    </row>
    <row r="29" spans="1:9" x14ac:dyDescent="0.25">
      <c r="F29" s="37">
        <v>0</v>
      </c>
      <c r="G29" s="37">
        <v>1</v>
      </c>
      <c r="H29" s="37">
        <v>0</v>
      </c>
    </row>
    <row r="30" spans="1:9" x14ac:dyDescent="0.25">
      <c r="F30" s="37"/>
      <c r="G30" s="37"/>
      <c r="H30" s="37"/>
    </row>
    <row r="31" spans="1:9" x14ac:dyDescent="0.25">
      <c r="F31" s="37"/>
      <c r="G31" s="37"/>
      <c r="H31" s="37"/>
    </row>
    <row r="32" spans="1:9" x14ac:dyDescent="0.25">
      <c r="F32" s="37"/>
      <c r="G32" s="37"/>
      <c r="H32" s="37"/>
    </row>
    <row r="33" spans="6:8" x14ac:dyDescent="0.25">
      <c r="F33" s="37"/>
      <c r="G33" s="37"/>
      <c r="H33" s="37"/>
    </row>
    <row r="34" spans="6:8" x14ac:dyDescent="0.25">
      <c r="F34" s="37"/>
      <c r="G34" s="37"/>
      <c r="H34" s="37"/>
    </row>
    <row r="35" spans="6:8" x14ac:dyDescent="0.25">
      <c r="F35" s="37"/>
      <c r="G35" s="37"/>
      <c r="H35" s="37"/>
    </row>
  </sheetData>
  <mergeCells count="8">
    <mergeCell ref="A2:I2"/>
    <mergeCell ref="A3:I3"/>
    <mergeCell ref="A28:H28"/>
    <mergeCell ref="A4:A5"/>
    <mergeCell ref="B4:B5"/>
    <mergeCell ref="C4:C5"/>
    <mergeCell ref="D4:D5"/>
    <mergeCell ref="F4:I4"/>
  </mergeCells>
  <pageMargins left="0.7" right="0.7" top="0.75" bottom="0.75" header="0.3" footer="0.3"/>
  <pageSetup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I26"/>
  <sheetViews>
    <sheetView zoomScaleNormal="100" workbookViewId="0">
      <selection activeCell="E17" activeCellId="1" sqref="E5 E17"/>
    </sheetView>
  </sheetViews>
  <sheetFormatPr defaultRowHeight="15" x14ac:dyDescent="0.25"/>
  <cols>
    <col min="1" max="1" width="41.5703125" bestFit="1" customWidth="1"/>
    <col min="2" max="2" width="16.28515625" bestFit="1" customWidth="1"/>
    <col min="3" max="3" width="12.5703125" bestFit="1" customWidth="1"/>
    <col min="4" max="4" width="17.5703125" bestFit="1" customWidth="1"/>
    <col min="5" max="5" width="14.28515625" bestFit="1" customWidth="1"/>
    <col min="6" max="6" width="26.28515625" bestFit="1" customWidth="1"/>
    <col min="7" max="7" width="14.28515625" bestFit="1" customWidth="1"/>
    <col min="8" max="8" width="14.7109375" bestFit="1" customWidth="1"/>
    <col min="9" max="9" width="14.28515625" bestFit="1" customWidth="1"/>
  </cols>
  <sheetData>
    <row r="1" spans="1:9" x14ac:dyDescent="0.25">
      <c r="A1" s="276" t="s">
        <v>75</v>
      </c>
      <c r="B1" s="276"/>
      <c r="C1" s="276"/>
      <c r="D1" s="276"/>
    </row>
    <row r="2" spans="1:9" ht="15.75" thickBot="1" x14ac:dyDescent="0.3"/>
    <row r="3" spans="1:9" x14ac:dyDescent="0.25">
      <c r="A3" s="38" t="s">
        <v>44</v>
      </c>
      <c r="B3" s="38" t="s">
        <v>74</v>
      </c>
      <c r="F3" s="216" t="s">
        <v>299</v>
      </c>
      <c r="G3" s="217"/>
      <c r="H3" s="217"/>
      <c r="I3" s="218"/>
    </row>
    <row r="4" spans="1:9" x14ac:dyDescent="0.25">
      <c r="A4" s="38" t="s">
        <v>34</v>
      </c>
      <c r="B4" t="s">
        <v>55</v>
      </c>
      <c r="C4" t="s">
        <v>36</v>
      </c>
      <c r="D4" t="s">
        <v>54</v>
      </c>
      <c r="E4" t="s">
        <v>40</v>
      </c>
      <c r="F4" s="219"/>
      <c r="G4" s="220"/>
      <c r="H4" s="220"/>
      <c r="I4" s="221"/>
    </row>
    <row r="5" spans="1:9" x14ac:dyDescent="0.25">
      <c r="A5" s="39" t="s">
        <v>98</v>
      </c>
      <c r="B5" s="36">
        <v>388813.58</v>
      </c>
      <c r="C5" s="36">
        <v>85109.72</v>
      </c>
      <c r="D5" s="36">
        <v>861917.51</v>
      </c>
      <c r="E5" s="36">
        <v>1335840.81</v>
      </c>
      <c r="F5" s="219"/>
      <c r="G5" s="220"/>
      <c r="H5" s="220"/>
      <c r="I5" s="221"/>
    </row>
    <row r="6" spans="1:9" x14ac:dyDescent="0.25">
      <c r="A6" s="40" t="s">
        <v>101</v>
      </c>
      <c r="B6" s="36">
        <v>94616.26999999999</v>
      </c>
      <c r="C6" s="36">
        <v>1634.1000000000001</v>
      </c>
      <c r="D6" s="36"/>
      <c r="E6" s="36">
        <v>96250.37</v>
      </c>
      <c r="F6" s="219"/>
      <c r="G6" s="220"/>
      <c r="H6" s="220"/>
      <c r="I6" s="221"/>
    </row>
    <row r="7" spans="1:9" x14ac:dyDescent="0.25">
      <c r="A7" s="40" t="s">
        <v>103</v>
      </c>
      <c r="B7" s="36">
        <v>4125.6499999999996</v>
      </c>
      <c r="C7" s="36">
        <v>8162.01</v>
      </c>
      <c r="D7" s="36"/>
      <c r="E7" s="36">
        <v>12287.66</v>
      </c>
      <c r="F7" s="219"/>
      <c r="G7" s="220"/>
      <c r="H7" s="220"/>
      <c r="I7" s="221"/>
    </row>
    <row r="8" spans="1:9" x14ac:dyDescent="0.25">
      <c r="A8" s="40" t="s">
        <v>111</v>
      </c>
      <c r="B8" s="36">
        <v>77469.88999999997</v>
      </c>
      <c r="C8" s="36"/>
      <c r="D8" s="36"/>
      <c r="E8" s="36">
        <v>77469.88999999997</v>
      </c>
      <c r="F8" s="219"/>
      <c r="G8" s="220"/>
      <c r="H8" s="220"/>
      <c r="I8" s="221"/>
    </row>
    <row r="9" spans="1:9" x14ac:dyDescent="0.25">
      <c r="A9" s="40" t="s">
        <v>119</v>
      </c>
      <c r="B9" s="36">
        <v>15497.37</v>
      </c>
      <c r="C9" s="36"/>
      <c r="D9" s="36"/>
      <c r="E9" s="36">
        <v>15497.37</v>
      </c>
      <c r="F9" s="219"/>
      <c r="G9" s="220"/>
      <c r="H9" s="220"/>
      <c r="I9" s="221"/>
    </row>
    <row r="10" spans="1:9" x14ac:dyDescent="0.25">
      <c r="A10" s="40" t="s">
        <v>357</v>
      </c>
      <c r="B10" s="36">
        <v>197045.57000000004</v>
      </c>
      <c r="C10" s="36">
        <v>32648.089999999997</v>
      </c>
      <c r="D10" s="36"/>
      <c r="E10" s="36">
        <v>229693.66000000003</v>
      </c>
      <c r="F10" s="219"/>
      <c r="G10" s="220"/>
      <c r="H10" s="220"/>
      <c r="I10" s="221"/>
    </row>
    <row r="11" spans="1:9" ht="15.75" thickBot="1" x14ac:dyDescent="0.3">
      <c r="A11" s="40" t="s">
        <v>311</v>
      </c>
      <c r="B11" s="36">
        <v>58.83</v>
      </c>
      <c r="C11" s="36"/>
      <c r="D11" s="36"/>
      <c r="E11" s="36">
        <v>58.83</v>
      </c>
      <c r="F11" s="222"/>
      <c r="G11" s="223"/>
      <c r="H11" s="223"/>
      <c r="I11" s="224"/>
    </row>
    <row r="12" spans="1:9" x14ac:dyDescent="0.25">
      <c r="A12" s="40" t="s">
        <v>196</v>
      </c>
      <c r="B12" s="36"/>
      <c r="C12" s="36">
        <v>4570.4000000000005</v>
      </c>
      <c r="D12" s="36"/>
      <c r="E12" s="36">
        <v>4570.4000000000005</v>
      </c>
    </row>
    <row r="13" spans="1:9" x14ac:dyDescent="0.25">
      <c r="A13" s="40" t="s">
        <v>189</v>
      </c>
      <c r="B13" s="36"/>
      <c r="C13" s="36">
        <v>5937.5700000000006</v>
      </c>
      <c r="D13" s="36">
        <v>336787.35000000003</v>
      </c>
      <c r="E13" s="36">
        <v>342724.92000000004</v>
      </c>
    </row>
    <row r="14" spans="1:9" x14ac:dyDescent="0.25">
      <c r="A14" s="40" t="s">
        <v>187</v>
      </c>
      <c r="B14" s="36"/>
      <c r="C14" s="36">
        <v>20781.47</v>
      </c>
      <c r="D14" s="36">
        <v>204510.3</v>
      </c>
      <c r="E14" s="36">
        <v>225291.77</v>
      </c>
    </row>
    <row r="15" spans="1:9" x14ac:dyDescent="0.25">
      <c r="A15" s="40" t="s">
        <v>193</v>
      </c>
      <c r="B15" s="36"/>
      <c r="C15" s="36">
        <v>5438.51</v>
      </c>
      <c r="D15" s="36"/>
      <c r="E15" s="36">
        <v>5438.51</v>
      </c>
    </row>
    <row r="16" spans="1:9" x14ac:dyDescent="0.25">
      <c r="A16" s="40" t="s">
        <v>191</v>
      </c>
      <c r="B16" s="36"/>
      <c r="C16" s="36">
        <v>5937.5700000000006</v>
      </c>
      <c r="D16" s="36">
        <v>320619.86</v>
      </c>
      <c r="E16" s="36">
        <v>326557.43</v>
      </c>
    </row>
    <row r="17" spans="1:5" x14ac:dyDescent="0.25">
      <c r="A17" s="39" t="s">
        <v>115</v>
      </c>
      <c r="B17" s="36">
        <v>1039542.3</v>
      </c>
      <c r="C17" s="36">
        <v>201879.74</v>
      </c>
      <c r="D17" s="36">
        <v>1696335.7999999998</v>
      </c>
      <c r="E17" s="36">
        <v>2937757.8400000003</v>
      </c>
    </row>
    <row r="18" spans="1:5" x14ac:dyDescent="0.25">
      <c r="A18" s="40" t="s">
        <v>101</v>
      </c>
      <c r="B18" s="36">
        <v>100799.50999999998</v>
      </c>
      <c r="C18" s="36">
        <v>19218.95</v>
      </c>
      <c r="D18" s="36"/>
      <c r="E18" s="36">
        <v>120018.45999999998</v>
      </c>
    </row>
    <row r="19" spans="1:5" x14ac:dyDescent="0.25">
      <c r="A19" s="40" t="s">
        <v>103</v>
      </c>
      <c r="B19" s="36">
        <v>81185.629999999961</v>
      </c>
      <c r="C19" s="36">
        <v>7691.63</v>
      </c>
      <c r="D19" s="36"/>
      <c r="E19" s="36">
        <v>88877.259999999966</v>
      </c>
    </row>
    <row r="20" spans="1:5" x14ac:dyDescent="0.25">
      <c r="A20" s="40" t="s">
        <v>111</v>
      </c>
      <c r="B20" s="36">
        <v>123038.7</v>
      </c>
      <c r="C20" s="36"/>
      <c r="D20" s="36"/>
      <c r="E20" s="36">
        <v>123038.7</v>
      </c>
    </row>
    <row r="21" spans="1:5" x14ac:dyDescent="0.25">
      <c r="A21" s="40" t="s">
        <v>119</v>
      </c>
      <c r="B21" s="36">
        <v>39264.43</v>
      </c>
      <c r="C21" s="36"/>
      <c r="D21" s="36"/>
      <c r="E21" s="36">
        <v>39264.43</v>
      </c>
    </row>
    <row r="22" spans="1:5" x14ac:dyDescent="0.25">
      <c r="A22" s="40" t="s">
        <v>357</v>
      </c>
      <c r="B22" s="36">
        <v>695254.03000000014</v>
      </c>
      <c r="C22" s="36">
        <v>98052.99</v>
      </c>
      <c r="D22" s="36"/>
      <c r="E22" s="36">
        <v>793307.02000000014</v>
      </c>
    </row>
    <row r="23" spans="1:5" x14ac:dyDescent="0.25">
      <c r="A23" s="40" t="s">
        <v>196</v>
      </c>
      <c r="B23" s="36"/>
      <c r="C23" s="36">
        <v>9609.4700000000012</v>
      </c>
      <c r="D23" s="36"/>
      <c r="E23" s="36">
        <v>9609.4700000000012</v>
      </c>
    </row>
    <row r="24" spans="1:5" x14ac:dyDescent="0.25">
      <c r="A24" s="40" t="s">
        <v>189</v>
      </c>
      <c r="B24" s="36"/>
      <c r="C24" s="36">
        <v>12237.580000000002</v>
      </c>
      <c r="D24" s="36">
        <v>615563.24</v>
      </c>
      <c r="E24" s="36">
        <v>627800.81999999995</v>
      </c>
    </row>
    <row r="25" spans="1:5" x14ac:dyDescent="0.25">
      <c r="A25" s="40" t="s">
        <v>187</v>
      </c>
      <c r="B25" s="36"/>
      <c r="C25" s="36">
        <v>42831.54</v>
      </c>
      <c r="D25" s="36">
        <v>453986.91000000003</v>
      </c>
      <c r="E25" s="36">
        <v>496818.45</v>
      </c>
    </row>
    <row r="26" spans="1:5" x14ac:dyDescent="0.25">
      <c r="A26" s="40" t="s">
        <v>191</v>
      </c>
      <c r="B26" s="36"/>
      <c r="C26" s="36">
        <v>12237.580000000002</v>
      </c>
      <c r="D26" s="36">
        <v>626785.64999999991</v>
      </c>
      <c r="E26" s="36">
        <v>639023.22999999986</v>
      </c>
    </row>
  </sheetData>
  <mergeCells count="2">
    <mergeCell ref="A1:D1"/>
    <mergeCell ref="F3:I11"/>
  </mergeCell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24"/>
  <sheetViews>
    <sheetView zoomScaleNormal="100" workbookViewId="0">
      <selection sqref="A1:G1"/>
    </sheetView>
  </sheetViews>
  <sheetFormatPr defaultColWidth="8.85546875" defaultRowHeight="15" x14ac:dyDescent="0.25"/>
  <cols>
    <col min="1" max="1" width="34" style="75" bestFit="1" customWidth="1"/>
    <col min="2" max="2" width="20.5703125" style="75" customWidth="1"/>
    <col min="3" max="3" width="18.5703125" style="75" bestFit="1" customWidth="1"/>
    <col min="4" max="4" width="15.28515625" style="75" bestFit="1" customWidth="1"/>
    <col min="5" max="5" width="17.140625" style="75" customWidth="1"/>
    <col min="6" max="6" width="16.42578125" style="75" customWidth="1"/>
    <col min="7" max="7" width="14.28515625" style="75" bestFit="1" customWidth="1"/>
    <col min="8" max="16384" width="8.85546875" style="75"/>
  </cols>
  <sheetData>
    <row r="1" spans="1:15" ht="25.5" customHeight="1" thickBot="1" x14ac:dyDescent="0.3">
      <c r="A1" s="277" t="s">
        <v>260</v>
      </c>
      <c r="B1" s="278"/>
      <c r="C1" s="278"/>
      <c r="D1" s="278"/>
      <c r="E1" s="278"/>
      <c r="F1" s="278"/>
      <c r="G1" s="279"/>
    </row>
    <row r="2" spans="1:15" ht="17.25" customHeight="1" thickBot="1" x14ac:dyDescent="0.3">
      <c r="A2" s="96" t="s">
        <v>8</v>
      </c>
      <c r="B2" s="96" t="s">
        <v>49</v>
      </c>
      <c r="C2" s="96" t="s">
        <v>42</v>
      </c>
      <c r="D2" s="96" t="s">
        <v>56</v>
      </c>
      <c r="E2" s="96" t="s">
        <v>76</v>
      </c>
      <c r="F2" s="96" t="s">
        <v>45</v>
      </c>
      <c r="G2" s="97" t="s">
        <v>83</v>
      </c>
    </row>
    <row r="3" spans="1:15" x14ac:dyDescent="0.25">
      <c r="A3" s="86" t="s">
        <v>187</v>
      </c>
      <c r="B3" s="87" t="s">
        <v>115</v>
      </c>
      <c r="C3" s="88">
        <f>+FTE!H4</f>
        <v>33343.792131979695</v>
      </c>
      <c r="D3" s="88">
        <f>+FTE!I4</f>
        <v>14820.409796954316</v>
      </c>
      <c r="E3" s="88">
        <f>+'One-Stop Operating Budget'!I309</f>
        <v>74252.17</v>
      </c>
      <c r="F3" s="89">
        <f>IFERROR(SUM(C3:E3),0)</f>
        <v>122416.37192893401</v>
      </c>
      <c r="G3" s="93">
        <f>IFERROR(SUM(C3:D3),0)</f>
        <v>48164.20192893401</v>
      </c>
      <c r="I3" s="216" t="s">
        <v>302</v>
      </c>
      <c r="J3" s="217"/>
      <c r="K3" s="217"/>
      <c r="L3" s="217"/>
      <c r="M3" s="217"/>
      <c r="N3" s="217"/>
      <c r="O3" s="218"/>
    </row>
    <row r="4" spans="1:15" ht="16.5" customHeight="1" x14ac:dyDescent="0.25">
      <c r="A4" s="86" t="s">
        <v>189</v>
      </c>
      <c r="B4" s="87" t="s">
        <v>115</v>
      </c>
      <c r="C4" s="88">
        <f>+FTE!H5</f>
        <v>6651.0223667512691</v>
      </c>
      <c r="D4" s="88">
        <f>+FTE!I5</f>
        <v>2956.1987626903556</v>
      </c>
      <c r="E4" s="88">
        <f>+'One-Stop Operating Budget'!I301</f>
        <v>544876.49</v>
      </c>
      <c r="F4" s="89">
        <f t="shared" ref="F4:F10" si="0">IFERROR(SUM(C4:E4),0)</f>
        <v>554483.71112944162</v>
      </c>
      <c r="G4" s="93">
        <f t="shared" ref="G4:G10" si="1">IFERROR(SUM(C4:D4),0)</f>
        <v>9607.2211294416247</v>
      </c>
      <c r="I4" s="219"/>
      <c r="J4" s="220"/>
      <c r="K4" s="220"/>
      <c r="L4" s="220"/>
      <c r="M4" s="220"/>
      <c r="N4" s="220"/>
      <c r="O4" s="221"/>
    </row>
    <row r="5" spans="1:15" ht="16.5" customHeight="1" x14ac:dyDescent="0.25">
      <c r="A5" s="86" t="s">
        <v>191</v>
      </c>
      <c r="B5" s="87" t="s">
        <v>115</v>
      </c>
      <c r="C5" s="88">
        <f>+FTE!H6</f>
        <v>6651.0223667512691</v>
      </c>
      <c r="D5" s="88">
        <f>+FTE!I6</f>
        <v>2956.1987626903556</v>
      </c>
      <c r="E5" s="88">
        <f>+'One-Stop Operating Budget'!I293</f>
        <v>388247.54</v>
      </c>
      <c r="F5" s="89">
        <f t="shared" si="0"/>
        <v>397854.76112944161</v>
      </c>
      <c r="G5" s="93">
        <f t="shared" si="1"/>
        <v>9607.2211294416247</v>
      </c>
      <c r="I5" s="219"/>
      <c r="J5" s="220"/>
      <c r="K5" s="220"/>
      <c r="L5" s="220"/>
      <c r="M5" s="220"/>
      <c r="N5" s="220"/>
      <c r="O5" s="221"/>
    </row>
    <row r="6" spans="1:15" ht="16.5" customHeight="1" x14ac:dyDescent="0.25">
      <c r="A6" s="86" t="s">
        <v>357</v>
      </c>
      <c r="B6" s="87" t="s">
        <v>115</v>
      </c>
      <c r="C6" s="88">
        <f>+FTE!H7</f>
        <v>61189.40577411167</v>
      </c>
      <c r="D6" s="88">
        <f>+FTE!I7</f>
        <v>27197.028616751271</v>
      </c>
      <c r="E6" s="88"/>
      <c r="F6" s="89">
        <f t="shared" si="0"/>
        <v>88386.434390862938</v>
      </c>
      <c r="G6" s="93">
        <f t="shared" si="1"/>
        <v>88386.434390862938</v>
      </c>
      <c r="I6" s="219"/>
      <c r="J6" s="220"/>
      <c r="K6" s="220"/>
      <c r="L6" s="220"/>
      <c r="M6" s="220"/>
      <c r="N6" s="220"/>
      <c r="O6" s="221"/>
    </row>
    <row r="7" spans="1:15" ht="16.5" customHeight="1" x14ac:dyDescent="0.25">
      <c r="A7" s="86" t="s">
        <v>111</v>
      </c>
      <c r="B7" s="87" t="s">
        <v>115</v>
      </c>
      <c r="C7" s="88">
        <f>+FTE!H8</f>
        <v>6651.0223667512691</v>
      </c>
      <c r="D7" s="88">
        <f>+FTE!I8</f>
        <v>2956.1987626903556</v>
      </c>
      <c r="E7" s="88"/>
      <c r="F7" s="89">
        <f t="shared" si="0"/>
        <v>9607.2211294416247</v>
      </c>
      <c r="G7" s="93">
        <f t="shared" si="1"/>
        <v>9607.2211294416247</v>
      </c>
      <c r="I7" s="219"/>
      <c r="J7" s="220"/>
      <c r="K7" s="220"/>
      <c r="L7" s="220"/>
      <c r="M7" s="220"/>
      <c r="N7" s="220"/>
      <c r="O7" s="221"/>
    </row>
    <row r="8" spans="1:15" ht="16.5" customHeight="1" x14ac:dyDescent="0.25">
      <c r="A8" s="86" t="s">
        <v>101</v>
      </c>
      <c r="B8" s="87" t="s">
        <v>115</v>
      </c>
      <c r="C8" s="88">
        <f>+FTE!H9</f>
        <v>13302.044733502538</v>
      </c>
      <c r="D8" s="88">
        <f>+FTE!I9</f>
        <v>5912.3975253807112</v>
      </c>
      <c r="E8" s="89"/>
      <c r="F8" s="89">
        <f t="shared" si="0"/>
        <v>19214.442258883249</v>
      </c>
      <c r="G8" s="93">
        <f t="shared" si="1"/>
        <v>19214.442258883249</v>
      </c>
      <c r="I8" s="219"/>
      <c r="J8" s="220"/>
      <c r="K8" s="220"/>
      <c r="L8" s="220"/>
      <c r="M8" s="220"/>
      <c r="N8" s="220"/>
      <c r="O8" s="221"/>
    </row>
    <row r="9" spans="1:15" ht="16.5" customHeight="1" x14ac:dyDescent="0.25">
      <c r="A9" s="86" t="s">
        <v>103</v>
      </c>
      <c r="B9" s="87" t="s">
        <v>115</v>
      </c>
      <c r="C9" s="88">
        <f>+FTE!H10</f>
        <v>5320.8178934010157</v>
      </c>
      <c r="D9" s="88">
        <f>+FTE!I10</f>
        <v>2364.9590101522845</v>
      </c>
      <c r="E9" s="89"/>
      <c r="F9" s="89">
        <f t="shared" si="0"/>
        <v>7685.7769035533001</v>
      </c>
      <c r="G9" s="93">
        <f t="shared" si="1"/>
        <v>7685.7769035533001</v>
      </c>
      <c r="I9" s="219"/>
      <c r="J9" s="220"/>
      <c r="K9" s="220"/>
      <c r="L9" s="220"/>
      <c r="M9" s="220"/>
      <c r="N9" s="220"/>
      <c r="O9" s="221"/>
    </row>
    <row r="10" spans="1:15" ht="16.5" customHeight="1" x14ac:dyDescent="0.25">
      <c r="A10" s="86" t="s">
        <v>196</v>
      </c>
      <c r="B10" s="87" t="s">
        <v>115</v>
      </c>
      <c r="C10" s="88">
        <f>+FTE!H11</f>
        <v>6651.0223667512691</v>
      </c>
      <c r="D10" s="88">
        <f>+FTE!I11</f>
        <v>2956.1987626903556</v>
      </c>
      <c r="E10" s="88"/>
      <c r="F10" s="89">
        <f t="shared" si="0"/>
        <v>9607.2211294416247</v>
      </c>
      <c r="G10" s="93">
        <f t="shared" si="1"/>
        <v>9607.2211294416247</v>
      </c>
      <c r="I10" s="219"/>
      <c r="J10" s="220"/>
      <c r="K10" s="220"/>
      <c r="L10" s="220"/>
      <c r="M10" s="220"/>
      <c r="N10" s="220"/>
      <c r="O10" s="221"/>
    </row>
    <row r="11" spans="1:15" ht="16.5" customHeight="1" x14ac:dyDescent="0.25">
      <c r="A11" s="90" t="s">
        <v>187</v>
      </c>
      <c r="B11" s="90" t="s">
        <v>98</v>
      </c>
      <c r="C11" s="91">
        <f>+FTE!H12</f>
        <v>10459.20076726343</v>
      </c>
      <c r="D11" s="91">
        <f>+FTE!I12</f>
        <v>5866.1930946291568</v>
      </c>
      <c r="E11" s="91">
        <f>+'One-Stop Operating Budget'!I380</f>
        <v>41766.839999999997</v>
      </c>
      <c r="F11" s="92">
        <f>IFERROR(SUM(C11:E11),0)</f>
        <v>58092.233861892586</v>
      </c>
      <c r="G11" s="94">
        <f>IFERROR(SUM(C11:D11),0)</f>
        <v>16325.393861892586</v>
      </c>
      <c r="I11" s="219"/>
      <c r="J11" s="220"/>
      <c r="K11" s="220"/>
      <c r="L11" s="220"/>
      <c r="M11" s="220"/>
      <c r="N11" s="220"/>
      <c r="O11" s="221"/>
    </row>
    <row r="12" spans="1:15" ht="16.5" customHeight="1" x14ac:dyDescent="0.25">
      <c r="A12" s="90" t="s">
        <v>189</v>
      </c>
      <c r="B12" s="90" t="s">
        <v>98</v>
      </c>
      <c r="C12" s="91">
        <f>+FTE!H13</f>
        <v>5229.600383631715</v>
      </c>
      <c r="D12" s="91">
        <f>+FTE!I13</f>
        <v>2933.0965473145784</v>
      </c>
      <c r="E12" s="91">
        <f>+'One-Stop Operating Budget'!I381</f>
        <v>306493.02</v>
      </c>
      <c r="F12" s="92">
        <f t="shared" ref="F12:F15" si="2">IFERROR(SUM(C12:E12),0)</f>
        <v>314655.71693094634</v>
      </c>
      <c r="G12" s="94">
        <f t="shared" ref="G12:G15" si="3">IFERROR(SUM(C12:D12),0)</f>
        <v>8162.6969309462929</v>
      </c>
      <c r="I12" s="219"/>
      <c r="J12" s="220"/>
      <c r="K12" s="220"/>
      <c r="L12" s="220"/>
      <c r="M12" s="220"/>
      <c r="N12" s="220"/>
      <c r="O12" s="221"/>
    </row>
    <row r="13" spans="1:15" ht="16.5" customHeight="1" x14ac:dyDescent="0.25">
      <c r="A13" s="90" t="s">
        <v>191</v>
      </c>
      <c r="B13" s="90" t="s">
        <v>98</v>
      </c>
      <c r="C13" s="91">
        <f>+FTE!H14</f>
        <v>5229.600383631715</v>
      </c>
      <c r="D13" s="91">
        <f>+FTE!I14</f>
        <v>2933.0965473145784</v>
      </c>
      <c r="E13" s="91">
        <f>+'One-Stop Operating Budget'!I382</f>
        <v>218389.24</v>
      </c>
      <c r="F13" s="92">
        <f t="shared" si="2"/>
        <v>226551.93693094628</v>
      </c>
      <c r="G13" s="94">
        <f t="shared" si="3"/>
        <v>8162.6969309462929</v>
      </c>
      <c r="I13" s="219"/>
      <c r="J13" s="220"/>
      <c r="K13" s="220"/>
      <c r="L13" s="220"/>
      <c r="M13" s="220"/>
      <c r="N13" s="220"/>
      <c r="O13" s="221"/>
    </row>
    <row r="14" spans="1:15" ht="15.75" thickBot="1" x14ac:dyDescent="0.3">
      <c r="A14" s="90" t="s">
        <v>357</v>
      </c>
      <c r="B14" s="90" t="s">
        <v>98</v>
      </c>
      <c r="C14" s="91">
        <f>+FTE!H15</f>
        <v>12551.040920716116</v>
      </c>
      <c r="D14" s="91">
        <f>+FTE!I15</f>
        <v>7039.4317135549873</v>
      </c>
      <c r="E14" s="91"/>
      <c r="F14" s="92">
        <f t="shared" si="2"/>
        <v>19590.472634271104</v>
      </c>
      <c r="G14" s="94">
        <f t="shared" si="3"/>
        <v>19590.472634271104</v>
      </c>
      <c r="I14" s="222"/>
      <c r="J14" s="223"/>
      <c r="K14" s="223"/>
      <c r="L14" s="223"/>
      <c r="M14" s="223"/>
      <c r="N14" s="223"/>
      <c r="O14" s="224"/>
    </row>
    <row r="15" spans="1:15" ht="16.5" customHeight="1" x14ac:dyDescent="0.25">
      <c r="A15" s="90" t="s">
        <v>111</v>
      </c>
      <c r="B15" s="90" t="s">
        <v>98</v>
      </c>
      <c r="C15" s="91">
        <f>+FTE!H16</f>
        <v>5229.600383631715</v>
      </c>
      <c r="D15" s="91">
        <f>+FTE!I16</f>
        <v>2933.0965473145784</v>
      </c>
      <c r="E15" s="91"/>
      <c r="F15" s="92">
        <f t="shared" si="2"/>
        <v>8162.6969309462929</v>
      </c>
      <c r="G15" s="94">
        <f t="shared" si="3"/>
        <v>8162.6969309462929</v>
      </c>
    </row>
    <row r="16" spans="1:15" ht="16.5" customHeight="1" x14ac:dyDescent="0.25">
      <c r="A16" s="90" t="s">
        <v>119</v>
      </c>
      <c r="B16" s="90" t="s">
        <v>98</v>
      </c>
      <c r="C16" s="91">
        <f>+FTE!H17</f>
        <v>3137.7602301790289</v>
      </c>
      <c r="D16" s="91">
        <f>+FTE!I17</f>
        <v>1759.8579283887468</v>
      </c>
      <c r="E16" s="91"/>
      <c r="F16" s="92">
        <f>IFERROR(SUM(C16:E16),0)</f>
        <v>4897.6181585677759</v>
      </c>
      <c r="G16" s="94">
        <f>IFERROR(SUM(C16:D16),0)</f>
        <v>4897.6181585677759</v>
      </c>
    </row>
    <row r="17" spans="1:7" ht="16.5" customHeight="1" x14ac:dyDescent="0.25">
      <c r="A17" s="90" t="s">
        <v>101</v>
      </c>
      <c r="B17" s="90" t="s">
        <v>98</v>
      </c>
      <c r="C17" s="91">
        <f>+FTE!H18</f>
        <v>5229.600383631715</v>
      </c>
      <c r="D17" s="91">
        <f>+FTE!I18</f>
        <v>2933.0965473145784</v>
      </c>
      <c r="E17" s="91"/>
      <c r="F17" s="92">
        <f t="shared" ref="F17:F20" si="4">IFERROR(SUM(C17:E17),0)</f>
        <v>8162.6969309462929</v>
      </c>
      <c r="G17" s="94">
        <f t="shared" ref="G17:G20" si="5">IFERROR(SUM(C17:D17),0)</f>
        <v>8162.6969309462929</v>
      </c>
    </row>
    <row r="18" spans="1:7" ht="16.5" customHeight="1" x14ac:dyDescent="0.25">
      <c r="A18" s="90" t="s">
        <v>103</v>
      </c>
      <c r="B18" s="90" t="s">
        <v>98</v>
      </c>
      <c r="C18" s="91">
        <f>+FTE!H19</f>
        <v>1045.920076726343</v>
      </c>
      <c r="D18" s="91">
        <f>+FTE!I19</f>
        <v>586.61930946291568</v>
      </c>
      <c r="E18" s="91"/>
      <c r="F18" s="92">
        <f t="shared" si="4"/>
        <v>1632.5393861892587</v>
      </c>
      <c r="G18" s="94">
        <f t="shared" si="5"/>
        <v>1632.5393861892587</v>
      </c>
    </row>
    <row r="19" spans="1:7" ht="16.5" customHeight="1" x14ac:dyDescent="0.25">
      <c r="A19" s="90" t="s">
        <v>193</v>
      </c>
      <c r="B19" s="90" t="s">
        <v>98</v>
      </c>
      <c r="C19" s="91">
        <f>+FTE!H20</f>
        <v>3486.4002557544763</v>
      </c>
      <c r="D19" s="91">
        <f>+FTE!I20</f>
        <v>1955.3976982097188</v>
      </c>
      <c r="E19" s="91"/>
      <c r="F19" s="92">
        <f t="shared" si="4"/>
        <v>5441.7979539641947</v>
      </c>
      <c r="G19" s="94">
        <f t="shared" si="5"/>
        <v>5441.7979539641947</v>
      </c>
    </row>
    <row r="20" spans="1:7" ht="16.5" customHeight="1" x14ac:dyDescent="0.25">
      <c r="A20" s="90" t="s">
        <v>196</v>
      </c>
      <c r="B20" s="90" t="s">
        <v>98</v>
      </c>
      <c r="C20" s="91">
        <f>+FTE!H21</f>
        <v>2928.5762148337608</v>
      </c>
      <c r="D20" s="91">
        <f>+FTE!I21</f>
        <v>1642.5340664961639</v>
      </c>
      <c r="E20" s="91"/>
      <c r="F20" s="92">
        <f t="shared" si="4"/>
        <v>4571.1102813299249</v>
      </c>
      <c r="G20" s="94">
        <f t="shared" si="5"/>
        <v>4571.1102813299249</v>
      </c>
    </row>
    <row r="21" spans="1:7" ht="16.5" customHeight="1" x14ac:dyDescent="0.25"/>
    <row r="22" spans="1:7" x14ac:dyDescent="0.25">
      <c r="G22" s="172">
        <f>SUM(G3:G21)</f>
        <v>286989.46000000008</v>
      </c>
    </row>
    <row r="23" spans="1:7" x14ac:dyDescent="0.25">
      <c r="G23" s="172">
        <f>+GETPIVOTDATA("Cost",'Cost by Allocation Base'!$A$3,"Allocation Base","FTE")</f>
        <v>286989.46000000002</v>
      </c>
    </row>
    <row r="24" spans="1:7" x14ac:dyDescent="0.25">
      <c r="G24" s="172">
        <f>+G22-G23</f>
        <v>0</v>
      </c>
    </row>
  </sheetData>
  <mergeCells count="2">
    <mergeCell ref="A1:G1"/>
    <mergeCell ref="I3:O14"/>
  </mergeCells>
  <pageMargins left="0.7" right="0.7" top="0.75" bottom="0.75" header="0.3" footer="0.3"/>
  <pageSetup scale="89"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EF837F1-24BD-40D5-BC83-457D07DFCF92}">
          <x14:formula1>
            <xm:f>Lists!$A$2:$A$94</xm:f>
          </x14:formula1>
          <xm:sqref>B3:B20</xm:sqref>
        </x14:dataValidation>
        <x14:dataValidation type="list" allowBlank="1" showInputMessage="1" showErrorMessage="1" xr:uid="{54EA21C1-3766-4208-AA62-FC75CBF93F79}">
          <x14:formula1>
            <xm:f>Lists!$C$2:$C$50</xm:f>
          </x14:formula1>
          <xm:sqref>A3:A20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A5C0-ADC7-47E3-9F65-BD4093AA8401}">
  <sheetPr>
    <pageSetUpPr fitToPage="1"/>
  </sheetPr>
  <dimension ref="A1:J35"/>
  <sheetViews>
    <sheetView zoomScale="90" zoomScaleNormal="90" workbookViewId="0">
      <selection sqref="A1:F1"/>
    </sheetView>
  </sheetViews>
  <sheetFormatPr defaultColWidth="9" defaultRowHeight="15" x14ac:dyDescent="0.25"/>
  <cols>
    <col min="1" max="1" width="49.28515625" style="75" customWidth="1"/>
    <col min="2" max="2" width="23.42578125" style="75" bestFit="1" customWidth="1"/>
    <col min="3" max="3" width="20.28515625" style="75" bestFit="1" customWidth="1"/>
    <col min="4" max="4" width="18.140625" style="75" bestFit="1" customWidth="1"/>
    <col min="5" max="5" width="16.42578125" style="75" bestFit="1" customWidth="1"/>
    <col min="6" max="6" width="14.5703125" style="75" bestFit="1" customWidth="1"/>
    <col min="7" max="7" width="5.7109375" style="75" customWidth="1"/>
    <col min="8" max="8" width="26.140625" style="75" bestFit="1" customWidth="1"/>
    <col min="9" max="9" width="28.5703125" style="75" bestFit="1" customWidth="1"/>
    <col min="10" max="10" width="48.5703125" style="75" bestFit="1" customWidth="1"/>
    <col min="11" max="16384" width="9" style="75"/>
  </cols>
  <sheetData>
    <row r="1" spans="1:10" ht="26.25" x14ac:dyDescent="0.25">
      <c r="A1" s="186" t="s">
        <v>260</v>
      </c>
      <c r="B1" s="187"/>
      <c r="C1" s="187"/>
      <c r="D1" s="187"/>
      <c r="E1" s="187"/>
      <c r="F1" s="188"/>
      <c r="H1" s="189" t="s">
        <v>260</v>
      </c>
      <c r="I1" s="190"/>
      <c r="J1" s="191"/>
    </row>
    <row r="2" spans="1:10" ht="15.75" x14ac:dyDescent="0.25">
      <c r="A2" s="192"/>
      <c r="B2" s="193"/>
      <c r="C2" s="193"/>
      <c r="D2" s="193"/>
      <c r="E2" s="193"/>
      <c r="F2" s="194"/>
      <c r="H2" s="138"/>
      <c r="I2" s="139"/>
      <c r="J2" s="140"/>
    </row>
    <row r="3" spans="1:10" x14ac:dyDescent="0.25">
      <c r="A3" s="141" t="s">
        <v>358</v>
      </c>
      <c r="B3" s="142" t="s">
        <v>359</v>
      </c>
      <c r="C3" s="142" t="s">
        <v>56</v>
      </c>
      <c r="D3" s="142" t="s">
        <v>360</v>
      </c>
      <c r="E3" s="142" t="s">
        <v>361</v>
      </c>
      <c r="F3" s="143" t="s">
        <v>362</v>
      </c>
      <c r="H3" s="144" t="s">
        <v>363</v>
      </c>
      <c r="I3" s="142" t="s">
        <v>364</v>
      </c>
      <c r="J3" s="143" t="s">
        <v>365</v>
      </c>
    </row>
    <row r="4" spans="1:10" x14ac:dyDescent="0.25">
      <c r="A4" s="145" t="s">
        <v>392</v>
      </c>
      <c r="B4" s="146">
        <f>+'Total Contrib. by Cost Category'!C3+'Total Contrib. by Cost Category'!C4+'Total Contrib. by Cost Category'!C5</f>
        <v>46645.836865482233</v>
      </c>
      <c r="C4" s="146">
        <f>+'Total Contrib. by Cost Category'!D3+'Total Contrib. by Cost Category'!D4+'Total Contrib. by Cost Category'!D5</f>
        <v>20732.807322335029</v>
      </c>
      <c r="D4" s="146">
        <v>0</v>
      </c>
      <c r="E4" s="146">
        <f>+GETPIVOTDATA("Cost",'Direct Costs'!$A$3,"Location","Chattanooga","Partner","WIOA Title I - Dislocated Worker","Allocation Base","Non-Shared Direct")+GETPIVOTDATA("Cost",'Direct Costs'!$A$3,"Location","Chattanooga","Partner","WIOA Title I - Adult","Allocation Base","Non-Shared Direct")+GETPIVOTDATA("Cost",'Direct Costs'!$A$3,"Location","Chattanooga","Partner","WIOA Title I - Youth","Allocation Base","Non-Shared Direct")</f>
        <v>1696335.7999999998</v>
      </c>
      <c r="F4" s="147">
        <f>SUM(B4:E4)</f>
        <v>1763714.4441878172</v>
      </c>
      <c r="G4" s="195" t="s">
        <v>366</v>
      </c>
      <c r="H4" s="148">
        <f t="shared" ref="H4:H11" si="0">B4+C4</f>
        <v>67378.644187817263</v>
      </c>
      <c r="I4" s="148">
        <v>0</v>
      </c>
      <c r="J4" s="148">
        <f>H4+I4</f>
        <v>67378.644187817263</v>
      </c>
    </row>
    <row r="5" spans="1:10" x14ac:dyDescent="0.25">
      <c r="A5" s="145" t="s">
        <v>367</v>
      </c>
      <c r="B5" s="146">
        <f>+'Total Contrib. by Cost Category'!C6</f>
        <v>61189.40577411167</v>
      </c>
      <c r="C5" s="146">
        <f>+'Total Contrib. by Cost Category'!D6</f>
        <v>27197.028616751271</v>
      </c>
      <c r="D5" s="146">
        <f>+GETPIVOTDATA("Cost",'Direct Costs'!$A$3,"Location","Chattanooga","Partner","WIOA Title III - Wagner Peyser","Allocation Base","Direct")</f>
        <v>695254.03000000014</v>
      </c>
      <c r="E5" s="146"/>
      <c r="F5" s="148">
        <f t="shared" ref="F5:F12" si="1">SUM(B5:E5)</f>
        <v>783640.46439086308</v>
      </c>
      <c r="G5" s="196"/>
      <c r="H5" s="148">
        <f t="shared" si="0"/>
        <v>88386.434390862938</v>
      </c>
      <c r="I5" s="148">
        <v>0</v>
      </c>
      <c r="J5" s="148">
        <f>H5+I5</f>
        <v>88386.434390862938</v>
      </c>
    </row>
    <row r="6" spans="1:10" x14ac:dyDescent="0.25">
      <c r="A6" s="145" t="s">
        <v>368</v>
      </c>
      <c r="B6" s="146">
        <f>+'Total Contrib. by Cost Category'!C7</f>
        <v>6651.0223667512691</v>
      </c>
      <c r="C6" s="146">
        <f>+'Total Contrib. by Cost Category'!D7</f>
        <v>2956.1987626903556</v>
      </c>
      <c r="D6" s="146">
        <f>+GETPIVOTDATA("Cost",'Direct Costs'!$A$3,"Location","Chattanooga","Partner","RESEA - State","Allocation Base","Direct")</f>
        <v>123038.7</v>
      </c>
      <c r="E6" s="146"/>
      <c r="F6" s="148">
        <f t="shared" si="1"/>
        <v>132645.92112944162</v>
      </c>
      <c r="G6" s="196"/>
      <c r="H6" s="148">
        <f t="shared" si="0"/>
        <v>9607.2211294416247</v>
      </c>
      <c r="I6" s="148">
        <v>0</v>
      </c>
      <c r="J6" s="148">
        <f t="shared" ref="J6:J11" si="2">H6+I6</f>
        <v>9607.2211294416247</v>
      </c>
    </row>
    <row r="7" spans="1:10" x14ac:dyDescent="0.25">
      <c r="A7" s="145" t="s">
        <v>369</v>
      </c>
      <c r="B7" s="146">
        <v>0</v>
      </c>
      <c r="C7" s="146">
        <v>0</v>
      </c>
      <c r="D7" s="146">
        <v>0</v>
      </c>
      <c r="E7" s="146"/>
      <c r="F7" s="148">
        <f t="shared" si="1"/>
        <v>0</v>
      </c>
      <c r="G7" s="196"/>
      <c r="H7" s="148">
        <f t="shared" si="0"/>
        <v>0</v>
      </c>
      <c r="I7" s="148">
        <v>0</v>
      </c>
      <c r="J7" s="148">
        <f t="shared" si="2"/>
        <v>0</v>
      </c>
    </row>
    <row r="8" spans="1:10" x14ac:dyDescent="0.25">
      <c r="A8" s="145" t="s">
        <v>370</v>
      </c>
      <c r="B8" s="146">
        <f>+'Total Contrib. by Cost Category'!C8</f>
        <v>13302.044733502538</v>
      </c>
      <c r="C8" s="146">
        <f>+'Total Contrib. by Cost Category'!D8</f>
        <v>5912.3975253807112</v>
      </c>
      <c r="D8" s="146">
        <f>+GETPIVOTDATA("Cost",'Direct Costs'!$A$3,"Location","Chattanooga","Partner","JVSG - DVOP","Allocation Base","Direct")</f>
        <v>100799.50999999998</v>
      </c>
      <c r="E8" s="146"/>
      <c r="F8" s="148">
        <f t="shared" si="1"/>
        <v>120013.95225888323</v>
      </c>
      <c r="G8" s="196"/>
      <c r="H8" s="148">
        <f t="shared" si="0"/>
        <v>19214.442258883249</v>
      </c>
      <c r="I8" s="148">
        <v>0</v>
      </c>
      <c r="J8" s="148">
        <f t="shared" si="2"/>
        <v>19214.442258883249</v>
      </c>
    </row>
    <row r="9" spans="1:10" x14ac:dyDescent="0.25">
      <c r="A9" s="145" t="s">
        <v>371</v>
      </c>
      <c r="B9" s="146">
        <f>+'Total Contrib. by Cost Category'!C9</f>
        <v>5320.8178934010157</v>
      </c>
      <c r="C9" s="146">
        <f>+'Total Contrib. by Cost Category'!D9</f>
        <v>2364.9590101522845</v>
      </c>
      <c r="D9" s="146">
        <f>+GETPIVOTDATA("Cost",'Direct Costs'!$A$3,"Location","Chattanooga","Partner","JVSG - LVER","Allocation Base","Direct")</f>
        <v>81185.629999999961</v>
      </c>
      <c r="E9" s="146"/>
      <c r="F9" s="148">
        <f t="shared" si="1"/>
        <v>88871.406903553259</v>
      </c>
      <c r="G9" s="196"/>
      <c r="H9" s="148">
        <f t="shared" si="0"/>
        <v>7685.7769035533001</v>
      </c>
      <c r="I9" s="148">
        <v>0</v>
      </c>
      <c r="J9" s="148">
        <f t="shared" si="2"/>
        <v>7685.7769035533001</v>
      </c>
    </row>
    <row r="10" spans="1:10" x14ac:dyDescent="0.25">
      <c r="A10" s="145" t="s">
        <v>372</v>
      </c>
      <c r="B10" s="146">
        <v>0</v>
      </c>
      <c r="C10" s="146">
        <v>0</v>
      </c>
      <c r="D10" s="146">
        <f>+GETPIVOTDATA("Cost",'Direct Costs'!$A$3,"Location","Chattanooga","Partner","SNAP - State","Allocation Base","Direct")</f>
        <v>39264.43</v>
      </c>
      <c r="E10" s="146"/>
      <c r="F10" s="148">
        <f t="shared" si="1"/>
        <v>39264.43</v>
      </c>
      <c r="G10" s="196"/>
      <c r="H10" s="148">
        <f t="shared" si="0"/>
        <v>0</v>
      </c>
      <c r="I10" s="148">
        <v>0</v>
      </c>
      <c r="J10" s="148">
        <f t="shared" si="2"/>
        <v>0</v>
      </c>
    </row>
    <row r="11" spans="1:10" x14ac:dyDescent="0.25">
      <c r="A11" s="145" t="s">
        <v>373</v>
      </c>
      <c r="B11" s="146">
        <f>+'Total Contrib. by Cost Category'!C10</f>
        <v>6651.0223667512691</v>
      </c>
      <c r="C11" s="146">
        <f>+'Total Contrib. by Cost Category'!D10</f>
        <v>2956.1987626903556</v>
      </c>
      <c r="D11" s="146">
        <f>+GETPIVOTDATA("Cost",'Direct Costs'!$A$3,"Location","Chattanooga","Partner","WIOA Title IV - Vocational Rehabilitation","Allocation Base","Direct")</f>
        <v>0</v>
      </c>
      <c r="E11" s="146"/>
      <c r="F11" s="148">
        <f t="shared" si="1"/>
        <v>9607.2211294416247</v>
      </c>
      <c r="G11" s="196"/>
      <c r="H11" s="148">
        <f t="shared" si="0"/>
        <v>9607.2211294416247</v>
      </c>
      <c r="I11" s="148">
        <v>0</v>
      </c>
      <c r="J11" s="148">
        <f t="shared" si="2"/>
        <v>9607.2211294416247</v>
      </c>
    </row>
    <row r="12" spans="1:10" ht="15.75" thickBot="1" x14ac:dyDescent="0.3">
      <c r="A12" s="149" t="s">
        <v>374</v>
      </c>
      <c r="B12" s="150">
        <v>0</v>
      </c>
      <c r="C12" s="150">
        <v>0</v>
      </c>
      <c r="D12" s="146">
        <v>0</v>
      </c>
      <c r="E12" s="146"/>
      <c r="F12" s="148">
        <f t="shared" si="1"/>
        <v>0</v>
      </c>
      <c r="G12" s="196"/>
      <c r="H12" s="148">
        <v>0</v>
      </c>
      <c r="I12" s="148">
        <v>0</v>
      </c>
      <c r="J12" s="148">
        <v>0</v>
      </c>
    </row>
    <row r="13" spans="1:10" ht="15.75" thickBot="1" x14ac:dyDescent="0.3">
      <c r="A13" s="151" t="s">
        <v>375</v>
      </c>
      <c r="B13" s="152">
        <f>SUM(B4:B12)</f>
        <v>139760.15</v>
      </c>
      <c r="C13" s="152">
        <f>SUM(C4:C12)</f>
        <v>62119.590000000018</v>
      </c>
      <c r="D13" s="152">
        <f>SUM(D4:D12)</f>
        <v>1039542.3000000002</v>
      </c>
      <c r="E13" s="152">
        <f>SUM(E4:E12)</f>
        <v>1696335.7999999998</v>
      </c>
      <c r="F13" s="152">
        <f>SUM(F4:F12)</f>
        <v>2937757.8400000003</v>
      </c>
      <c r="G13" s="197"/>
      <c r="H13" s="152">
        <f>SUM(H4:H12)</f>
        <v>201879.74000000002</v>
      </c>
      <c r="I13" s="152">
        <f>SUM(I4:I12)</f>
        <v>0</v>
      </c>
      <c r="J13" s="152">
        <f>SUM(J4:J12)</f>
        <v>201879.74000000002</v>
      </c>
    </row>
    <row r="14" spans="1:10" x14ac:dyDescent="0.25">
      <c r="A14" s="153" t="s">
        <v>392</v>
      </c>
      <c r="B14" s="154">
        <f>+'Total Contrib. by Cost Category'!C11+'Total Contrib. by Cost Category'!C12+'Total Contrib. by Cost Category'!C13</f>
        <v>20918.40153452686</v>
      </c>
      <c r="C14" s="154">
        <f>+'Total Contrib. by Cost Category'!D11+'Total Contrib. by Cost Category'!D12+'Total Contrib. by Cost Category'!D13</f>
        <v>11732.386189258314</v>
      </c>
      <c r="D14" s="154">
        <v>0</v>
      </c>
      <c r="E14" s="154">
        <f>+GETPIVOTDATA("Cost",'Direct Costs'!$A$3,"Location","Athens","Partner","WIOA Title I - Dislocated Worker","Allocation Base","Non-Shared Direct")+GETPIVOTDATA("Cost",'Direct Costs'!$A$3,"Location","Athens","Partner","WIOA Title I - Adult","Allocation Base","Non-Shared Direct")+GETPIVOTDATA("Cost",'Direct Costs'!$A$3,"Location","Athens","Partner","WIOA Title I - Youth","Allocation Base","Non-Shared Direct")</f>
        <v>861917.51</v>
      </c>
      <c r="F14" s="155">
        <f t="shared" ref="F14:F20" si="3">SUM(B14:E14)</f>
        <v>894568.29772378516</v>
      </c>
      <c r="G14" s="198" t="s">
        <v>376</v>
      </c>
      <c r="H14" s="156">
        <f t="shared" ref="H14:H23" si="4">B14+C14</f>
        <v>32650.787723785172</v>
      </c>
      <c r="I14" s="157">
        <v>0</v>
      </c>
      <c r="J14" s="157">
        <f t="shared" ref="J14:J22" si="5">H14-I14</f>
        <v>32650.787723785172</v>
      </c>
    </row>
    <row r="15" spans="1:10" x14ac:dyDescent="0.25">
      <c r="A15" s="158" t="s">
        <v>377</v>
      </c>
      <c r="B15" s="154">
        <f>+'Total Contrib. by Cost Category'!C19</f>
        <v>3486.4002557544763</v>
      </c>
      <c r="C15" s="154">
        <f>+'Total Contrib. by Cost Category'!D19</f>
        <v>1955.3976982097188</v>
      </c>
      <c r="D15" s="154">
        <v>0</v>
      </c>
      <c r="E15" s="154"/>
      <c r="F15" s="155">
        <f t="shared" si="3"/>
        <v>5441.7979539641947</v>
      </c>
      <c r="G15" s="199"/>
      <c r="H15" s="156">
        <f t="shared" si="4"/>
        <v>5441.7979539641947</v>
      </c>
      <c r="I15" s="157">
        <v>0</v>
      </c>
      <c r="J15" s="157">
        <f t="shared" si="5"/>
        <v>5441.7979539641947</v>
      </c>
    </row>
    <row r="16" spans="1:10" x14ac:dyDescent="0.25">
      <c r="A16" s="158" t="s">
        <v>367</v>
      </c>
      <c r="B16" s="154">
        <f>+'Total Contrib. by Cost Category'!C14</f>
        <v>12551.040920716116</v>
      </c>
      <c r="C16" s="154">
        <f>+'Total Contrib. by Cost Category'!D14</f>
        <v>7039.4317135549873</v>
      </c>
      <c r="D16" s="154">
        <f>+GETPIVOTDATA("Cost",'Direct Costs'!$A$3,"Location","Athens","Partner","WIOA Title III - Wagner Peyser","Allocation Base","Direct")</f>
        <v>197045.57000000004</v>
      </c>
      <c r="E16" s="154"/>
      <c r="F16" s="155">
        <f t="shared" si="3"/>
        <v>216636.04263427114</v>
      </c>
      <c r="G16" s="199"/>
      <c r="H16" s="156">
        <f t="shared" si="4"/>
        <v>19590.472634271104</v>
      </c>
      <c r="I16" s="157">
        <v>0</v>
      </c>
      <c r="J16" s="157">
        <f t="shared" si="5"/>
        <v>19590.472634271104</v>
      </c>
    </row>
    <row r="17" spans="1:10" x14ac:dyDescent="0.25">
      <c r="A17" s="158" t="s">
        <v>368</v>
      </c>
      <c r="B17" s="154">
        <f>+'Total Contrib. by Cost Category'!C15</f>
        <v>5229.600383631715</v>
      </c>
      <c r="C17" s="154">
        <f>+'Total Contrib. by Cost Category'!D15</f>
        <v>2933.0965473145784</v>
      </c>
      <c r="D17" s="154">
        <f>+GETPIVOTDATA("Cost",'Direct Costs'!$A$3,"Location","Athens","Partner","RESEA - State","Allocation Base","Direct")</f>
        <v>77469.88999999997</v>
      </c>
      <c r="E17" s="154"/>
      <c r="F17" s="155">
        <f t="shared" si="3"/>
        <v>85632.586930946258</v>
      </c>
      <c r="G17" s="199"/>
      <c r="H17" s="156">
        <f t="shared" si="4"/>
        <v>8162.6969309462929</v>
      </c>
      <c r="I17" s="157">
        <v>0</v>
      </c>
      <c r="J17" s="157">
        <f t="shared" si="5"/>
        <v>8162.6969309462929</v>
      </c>
    </row>
    <row r="18" spans="1:10" x14ac:dyDescent="0.25">
      <c r="A18" s="158" t="s">
        <v>369</v>
      </c>
      <c r="B18" s="154">
        <v>0</v>
      </c>
      <c r="C18" s="154">
        <v>0</v>
      </c>
      <c r="D18" s="154">
        <f>+GETPIVOTDATA("Cost",'Direct Costs'!$A$3,"Location","Athens","Partner","TAA - Case Management","Allocation Base","Direct")</f>
        <v>58.83</v>
      </c>
      <c r="E18" s="154"/>
      <c r="F18" s="155">
        <f t="shared" si="3"/>
        <v>58.83</v>
      </c>
      <c r="G18" s="199"/>
      <c r="H18" s="156">
        <f t="shared" si="4"/>
        <v>0</v>
      </c>
      <c r="I18" s="157">
        <v>0</v>
      </c>
      <c r="J18" s="157">
        <f t="shared" si="5"/>
        <v>0</v>
      </c>
    </row>
    <row r="19" spans="1:10" x14ac:dyDescent="0.25">
      <c r="A19" s="158" t="s">
        <v>372</v>
      </c>
      <c r="B19" s="154">
        <f>+'Total Contrib. by Cost Category'!C16</f>
        <v>3137.7602301790289</v>
      </c>
      <c r="C19" s="154">
        <f>+'Total Contrib. by Cost Category'!D16</f>
        <v>1759.8579283887468</v>
      </c>
      <c r="D19" s="154">
        <f>+GETPIVOTDATA("Cost",'Direct Costs'!$A$3,"Location","Athens","Partner","SNAP - State","Allocation Base","Direct")</f>
        <v>15497.37</v>
      </c>
      <c r="E19" s="154"/>
      <c r="F19" s="155">
        <f t="shared" si="3"/>
        <v>20394.988158567776</v>
      </c>
      <c r="G19" s="199"/>
      <c r="H19" s="156">
        <f t="shared" si="4"/>
        <v>4897.6181585677759</v>
      </c>
      <c r="I19" s="157">
        <v>0</v>
      </c>
      <c r="J19" s="157">
        <f t="shared" si="5"/>
        <v>4897.6181585677759</v>
      </c>
    </row>
    <row r="20" spans="1:10" x14ac:dyDescent="0.25">
      <c r="A20" s="158" t="s">
        <v>370</v>
      </c>
      <c r="B20" s="154">
        <f>+'Total Contrib. by Cost Category'!C17</f>
        <v>5229.600383631715</v>
      </c>
      <c r="C20" s="154">
        <f>+'Total Contrib. by Cost Category'!D17</f>
        <v>2933.0965473145784</v>
      </c>
      <c r="D20" s="154">
        <f>+GETPIVOTDATA("Cost",'Direct Costs'!$A$3,"Location","Athens","Partner","JVSG - DVOP","Allocation Base","Direct")</f>
        <v>94616.26999999999</v>
      </c>
      <c r="E20" s="154"/>
      <c r="F20" s="155">
        <f t="shared" si="3"/>
        <v>102778.96693094628</v>
      </c>
      <c r="G20" s="199"/>
      <c r="H20" s="156">
        <f t="shared" si="4"/>
        <v>8162.6969309462929</v>
      </c>
      <c r="I20" s="157">
        <v>0</v>
      </c>
      <c r="J20" s="157">
        <f t="shared" si="5"/>
        <v>8162.6969309462929</v>
      </c>
    </row>
    <row r="21" spans="1:10" x14ac:dyDescent="0.25">
      <c r="A21" s="159" t="s">
        <v>371</v>
      </c>
      <c r="B21" s="154">
        <f>+'Total Contrib. by Cost Category'!C18</f>
        <v>1045.920076726343</v>
      </c>
      <c r="C21" s="154">
        <f>+'Total Contrib. by Cost Category'!D18</f>
        <v>586.61930946291568</v>
      </c>
      <c r="D21" s="154">
        <f>+GETPIVOTDATA("Cost",'Direct Costs'!$A$3,"Location","Athens","Partner","JVSG - LVER","Allocation Base","Direct")</f>
        <v>4125.6499999999996</v>
      </c>
      <c r="E21" s="154"/>
      <c r="F21" s="160"/>
      <c r="G21" s="199"/>
      <c r="H21" s="156">
        <f t="shared" si="4"/>
        <v>1632.5393861892587</v>
      </c>
      <c r="I21" s="161"/>
      <c r="J21" s="157">
        <f t="shared" si="5"/>
        <v>1632.5393861892587</v>
      </c>
    </row>
    <row r="22" spans="1:10" ht="15.75" thickBot="1" x14ac:dyDescent="0.3">
      <c r="A22" s="159" t="s">
        <v>373</v>
      </c>
      <c r="B22" s="154">
        <f>+'Total Contrib. by Cost Category'!C20</f>
        <v>2928.5762148337608</v>
      </c>
      <c r="C22" s="154">
        <f>+'Total Contrib. by Cost Category'!D20</f>
        <v>1642.5340664961639</v>
      </c>
      <c r="D22" s="154">
        <f>+GETPIVOTDATA("Cost",'Direct Costs'!$A$3,"Location","Athens","Partner","WIOA Title IV - Vocational Rehabilitation","Allocation Base","Direct")</f>
        <v>0</v>
      </c>
      <c r="E22" s="154"/>
      <c r="F22" s="160">
        <f>SUM(B22:E22)</f>
        <v>4571.1102813299249</v>
      </c>
      <c r="G22" s="199"/>
      <c r="H22" s="162">
        <f t="shared" si="4"/>
        <v>4571.1102813299249</v>
      </c>
      <c r="I22" s="161">
        <v>0</v>
      </c>
      <c r="J22" s="161">
        <f t="shared" si="5"/>
        <v>4571.1102813299249</v>
      </c>
    </row>
    <row r="23" spans="1:10" ht="15.75" thickBot="1" x14ac:dyDescent="0.3">
      <c r="A23" s="163" t="s">
        <v>378</v>
      </c>
      <c r="B23" s="164">
        <f>SUM(B14:B22)</f>
        <v>54527.300000000025</v>
      </c>
      <c r="C23" s="164">
        <f>SUM(C14:C22)</f>
        <v>30582.420000000002</v>
      </c>
      <c r="D23" s="164">
        <f>SUM(D14:D22)</f>
        <v>388813.58000000007</v>
      </c>
      <c r="E23" s="164">
        <f>SUM(E14:E22)</f>
        <v>861917.51</v>
      </c>
      <c r="F23" s="164">
        <f>SUM(B23:E23)</f>
        <v>1335840.81</v>
      </c>
      <c r="G23" s="200"/>
      <c r="H23" s="164">
        <f t="shared" si="4"/>
        <v>85109.72000000003</v>
      </c>
      <c r="I23" s="164">
        <v>0</v>
      </c>
      <c r="J23" s="164">
        <f>SUM(J14:J22)</f>
        <v>85109.719999999987</v>
      </c>
    </row>
    <row r="24" spans="1:10" ht="15.75" thickBot="1" x14ac:dyDescent="0.3">
      <c r="A24" s="165"/>
      <c r="B24" s="166"/>
      <c r="C24" s="166"/>
      <c r="D24" s="166"/>
      <c r="E24" s="166"/>
      <c r="F24" s="166"/>
      <c r="G24" s="167"/>
      <c r="H24" s="166"/>
      <c r="I24" s="166"/>
      <c r="J24" s="166"/>
    </row>
    <row r="25" spans="1:10" ht="15.75" thickBot="1" x14ac:dyDescent="0.3">
      <c r="A25" s="168" t="s">
        <v>379</v>
      </c>
      <c r="B25" s="169">
        <f>+B13+B23</f>
        <v>194287.45</v>
      </c>
      <c r="C25" s="169">
        <f>+C13+C23</f>
        <v>92702.010000000024</v>
      </c>
      <c r="D25" s="169">
        <f>+D13+D23</f>
        <v>1428355.8800000004</v>
      </c>
      <c r="E25" s="169">
        <f>+E13+E23</f>
        <v>2558253.3099999996</v>
      </c>
      <c r="F25" s="169">
        <f>+F13+F23</f>
        <v>4273598.6500000004</v>
      </c>
      <c r="G25" s="170"/>
      <c r="H25" s="169">
        <f>+H13+H23</f>
        <v>286989.46000000008</v>
      </c>
      <c r="I25" s="169">
        <f>+I13+I23</f>
        <v>0</v>
      </c>
      <c r="J25" s="169">
        <f>+J13+J23</f>
        <v>286989.46000000002</v>
      </c>
    </row>
    <row r="26" spans="1:10" x14ac:dyDescent="0.25">
      <c r="C26" s="171"/>
    </row>
    <row r="27" spans="1:10" x14ac:dyDescent="0.25">
      <c r="D27" s="172"/>
      <c r="E27" s="172"/>
      <c r="F27" s="172"/>
      <c r="I27" s="179" t="s">
        <v>390</v>
      </c>
      <c r="J27" s="172">
        <v>304776.76</v>
      </c>
    </row>
    <row r="28" spans="1:10" x14ac:dyDescent="0.25">
      <c r="A28" s="173"/>
      <c r="C28" s="171"/>
      <c r="D28" s="171"/>
      <c r="F28" s="172"/>
      <c r="I28" s="179" t="s">
        <v>391</v>
      </c>
      <c r="J28" s="172">
        <f>+J25-J27</f>
        <v>-17787.299999999988</v>
      </c>
    </row>
    <row r="29" spans="1:10" x14ac:dyDescent="0.25">
      <c r="A29" s="173"/>
      <c r="F29" s="171"/>
    </row>
    <row r="30" spans="1:10" x14ac:dyDescent="0.25">
      <c r="A30" s="173"/>
      <c r="F30" s="171"/>
    </row>
    <row r="31" spans="1:10" x14ac:dyDescent="0.25">
      <c r="A31" s="173"/>
    </row>
    <row r="32" spans="1:10" x14ac:dyDescent="0.25">
      <c r="A32" s="173"/>
    </row>
    <row r="33" spans="1:1" x14ac:dyDescent="0.25">
      <c r="A33" s="173"/>
    </row>
    <row r="34" spans="1:1" x14ac:dyDescent="0.25">
      <c r="A34" s="173"/>
    </row>
    <row r="35" spans="1:1" x14ac:dyDescent="0.25">
      <c r="A35" s="173"/>
    </row>
  </sheetData>
  <autoFilter ref="A3:J3" xr:uid="{D7BC5D0D-271F-4E51-A2DB-F93DC3BA2E97}"/>
  <mergeCells count="5">
    <mergeCell ref="A1:F1"/>
    <mergeCell ref="H1:J1"/>
    <mergeCell ref="A2:F2"/>
    <mergeCell ref="G4:G13"/>
    <mergeCell ref="G14:G23"/>
  </mergeCells>
  <pageMargins left="0" right="0" top="0" bottom="0" header="0" footer="0"/>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opLeftCell="B1" zoomScaleNormal="100" workbookViewId="0">
      <selection activeCell="Q11" sqref="Q11"/>
    </sheetView>
  </sheetViews>
  <sheetFormatPr defaultColWidth="9.28515625" defaultRowHeight="15" x14ac:dyDescent="0.25"/>
  <cols>
    <col min="1" max="2" width="44.42578125" bestFit="1" customWidth="1"/>
    <col min="3" max="3" width="72.42578125" customWidth="1"/>
    <col min="4" max="4" width="17.85546875" style="63" customWidth="1"/>
    <col min="5" max="5" width="11.28515625" style="63" customWidth="1"/>
    <col min="6" max="6" width="16" style="63" customWidth="1"/>
    <col min="7" max="8" width="11.42578125" style="63" customWidth="1"/>
    <col min="9" max="9" width="12.28515625" style="63" customWidth="1"/>
    <col min="10" max="10" width="14.7109375" style="63" customWidth="1"/>
    <col min="11" max="11" width="11.7109375" style="63" customWidth="1"/>
  </cols>
  <sheetData>
    <row r="1" spans="1:19" ht="16.5" thickBot="1" x14ac:dyDescent="0.3">
      <c r="A1" s="201" t="s">
        <v>289</v>
      </c>
      <c r="B1" s="202"/>
      <c r="C1" s="203"/>
      <c r="D1" s="201" t="s">
        <v>305</v>
      </c>
      <c r="E1" s="202"/>
      <c r="F1" s="202"/>
      <c r="G1" s="202"/>
      <c r="H1" s="202"/>
      <c r="I1" s="202"/>
      <c r="J1" s="202"/>
      <c r="K1" s="203"/>
    </row>
    <row r="2" spans="1:19" ht="16.5" customHeight="1" x14ac:dyDescent="0.25">
      <c r="A2" s="209" t="s">
        <v>8</v>
      </c>
      <c r="B2" s="211" t="s">
        <v>60</v>
      </c>
      <c r="C2" s="205" t="s">
        <v>61</v>
      </c>
      <c r="D2" s="205" t="s">
        <v>304</v>
      </c>
      <c r="E2" s="205" t="s">
        <v>251</v>
      </c>
      <c r="F2" s="205" t="s">
        <v>304</v>
      </c>
      <c r="G2" s="205" t="s">
        <v>251</v>
      </c>
      <c r="H2" s="205" t="s">
        <v>304</v>
      </c>
      <c r="I2" s="205" t="s">
        <v>251</v>
      </c>
      <c r="J2" s="205" t="s">
        <v>304</v>
      </c>
      <c r="K2" s="207" t="s">
        <v>251</v>
      </c>
    </row>
    <row r="3" spans="1:19" ht="30.75" customHeight="1" thickBot="1" x14ac:dyDescent="0.3">
      <c r="A3" s="210"/>
      <c r="B3" s="212"/>
      <c r="C3" s="206"/>
      <c r="D3" s="206"/>
      <c r="E3" s="206"/>
      <c r="F3" s="206"/>
      <c r="G3" s="206"/>
      <c r="H3" s="206"/>
      <c r="I3" s="206"/>
      <c r="J3" s="206"/>
      <c r="K3" s="208"/>
    </row>
    <row r="4" spans="1:19" ht="30" customHeight="1" x14ac:dyDescent="0.25">
      <c r="A4" s="127" t="s">
        <v>69</v>
      </c>
      <c r="B4" s="127" t="s">
        <v>273</v>
      </c>
      <c r="C4" s="127" t="s">
        <v>70</v>
      </c>
      <c r="D4" s="128"/>
      <c r="E4" s="128"/>
      <c r="F4" s="128"/>
      <c r="G4" s="128"/>
      <c r="H4" s="128"/>
      <c r="I4" s="128"/>
      <c r="J4" s="128"/>
      <c r="K4" s="128"/>
      <c r="M4" s="216" t="s">
        <v>306</v>
      </c>
      <c r="N4" s="217"/>
      <c r="O4" s="217"/>
      <c r="P4" s="217"/>
      <c r="Q4" s="217"/>
      <c r="R4" s="217"/>
      <c r="S4" s="218"/>
    </row>
    <row r="5" spans="1:19" x14ac:dyDescent="0.25">
      <c r="A5" s="118" t="s">
        <v>62</v>
      </c>
      <c r="B5" s="109" t="s">
        <v>263</v>
      </c>
      <c r="C5" s="109" t="s">
        <v>262</v>
      </c>
      <c r="D5" s="122"/>
      <c r="E5" s="120"/>
      <c r="F5" s="120"/>
      <c r="G5" s="120"/>
      <c r="H5" s="120"/>
      <c r="I5" s="120"/>
      <c r="J5" s="120"/>
      <c r="K5" s="120"/>
      <c r="M5" s="219"/>
      <c r="N5" s="220"/>
      <c r="O5" s="220"/>
      <c r="P5" s="220"/>
      <c r="Q5" s="220"/>
      <c r="R5" s="220"/>
      <c r="S5" s="221"/>
    </row>
    <row r="6" spans="1:19" ht="45" x14ac:dyDescent="0.25">
      <c r="A6" s="111" t="s">
        <v>68</v>
      </c>
      <c r="B6" s="111" t="s">
        <v>267</v>
      </c>
      <c r="C6" s="117" t="s">
        <v>77</v>
      </c>
      <c r="D6" s="115"/>
      <c r="E6" s="115"/>
      <c r="F6" s="115"/>
      <c r="G6" s="115"/>
      <c r="H6" s="115"/>
      <c r="I6" s="115"/>
      <c r="J6" s="115"/>
      <c r="K6" s="115"/>
      <c r="M6" s="219"/>
      <c r="N6" s="220"/>
      <c r="O6" s="220"/>
      <c r="P6" s="220"/>
      <c r="Q6" s="220"/>
      <c r="R6" s="220"/>
      <c r="S6" s="221"/>
    </row>
    <row r="7" spans="1:19" ht="30" x14ac:dyDescent="0.25">
      <c r="A7" s="110" t="s">
        <v>57</v>
      </c>
      <c r="B7" s="110" t="s">
        <v>63</v>
      </c>
      <c r="C7" s="118" t="s">
        <v>64</v>
      </c>
      <c r="D7" s="120"/>
      <c r="E7" s="120"/>
      <c r="F7" s="120"/>
      <c r="G7" s="120"/>
      <c r="H7" s="120"/>
      <c r="I7" s="120"/>
      <c r="J7" s="120"/>
      <c r="K7" s="120"/>
      <c r="M7" s="219"/>
      <c r="N7" s="220"/>
      <c r="O7" s="220"/>
      <c r="P7" s="220"/>
      <c r="Q7" s="220"/>
      <c r="R7" s="220"/>
      <c r="S7" s="221"/>
    </row>
    <row r="8" spans="1:19" ht="30.75" thickBot="1" x14ac:dyDescent="0.3">
      <c r="A8" s="117" t="s">
        <v>290</v>
      </c>
      <c r="B8" s="117" t="s">
        <v>267</v>
      </c>
      <c r="C8" s="117" t="s">
        <v>78</v>
      </c>
      <c r="D8" s="115"/>
      <c r="E8" s="115"/>
      <c r="F8" s="115"/>
      <c r="G8" s="115"/>
      <c r="H8" s="115"/>
      <c r="I8" s="115"/>
      <c r="J8" s="115"/>
      <c r="K8" s="115"/>
      <c r="M8" s="222"/>
      <c r="N8" s="223"/>
      <c r="O8" s="223"/>
      <c r="P8" s="223"/>
      <c r="Q8" s="223"/>
      <c r="R8" s="223"/>
      <c r="S8" s="224"/>
    </row>
    <row r="9" spans="1:19" ht="35.25" customHeight="1" x14ac:dyDescent="0.25">
      <c r="A9" s="119" t="s">
        <v>271</v>
      </c>
      <c r="B9" s="118" t="s">
        <v>273</v>
      </c>
      <c r="C9" s="119" t="s">
        <v>271</v>
      </c>
      <c r="D9" s="120"/>
      <c r="E9" s="120"/>
      <c r="F9" s="120"/>
      <c r="G9" s="120"/>
      <c r="H9" s="120"/>
      <c r="I9" s="120"/>
      <c r="J9" s="120"/>
      <c r="K9" s="120"/>
      <c r="M9" s="121"/>
      <c r="N9" s="121"/>
      <c r="O9" s="121"/>
      <c r="P9" s="121"/>
      <c r="Q9" s="121"/>
      <c r="R9" s="121"/>
      <c r="S9" s="121"/>
    </row>
    <row r="10" spans="1:19" ht="30" x14ac:dyDescent="0.25">
      <c r="A10" s="111" t="s">
        <v>66</v>
      </c>
      <c r="B10" s="117" t="s">
        <v>267</v>
      </c>
      <c r="C10" s="117" t="s">
        <v>67</v>
      </c>
      <c r="D10" s="115"/>
      <c r="E10" s="115"/>
      <c r="F10" s="115"/>
      <c r="G10" s="115"/>
      <c r="H10" s="115"/>
      <c r="I10" s="115"/>
      <c r="J10" s="115"/>
      <c r="K10" s="115"/>
      <c r="M10" s="121"/>
      <c r="N10" s="121"/>
      <c r="O10" s="121"/>
      <c r="P10" s="121"/>
      <c r="Q10" s="121"/>
      <c r="R10" s="121"/>
      <c r="S10" s="121"/>
    </row>
    <row r="11" spans="1:19" ht="30" x14ac:dyDescent="0.25">
      <c r="A11" s="118" t="s">
        <v>291</v>
      </c>
      <c r="B11" s="118" t="s">
        <v>292</v>
      </c>
      <c r="C11" s="118" t="s">
        <v>291</v>
      </c>
      <c r="D11" s="120"/>
      <c r="E11" s="120"/>
      <c r="F11" s="120"/>
      <c r="G11" s="120"/>
      <c r="H11" s="120"/>
      <c r="I11" s="120"/>
      <c r="J11" s="120"/>
      <c r="K11" s="120"/>
      <c r="M11" s="121"/>
      <c r="N11" s="121"/>
      <c r="O11" s="121"/>
      <c r="P11" s="121"/>
      <c r="Q11" s="121"/>
      <c r="R11" s="121"/>
      <c r="S11" s="121"/>
    </row>
    <row r="12" spans="1:19" ht="30" x14ac:dyDescent="0.25">
      <c r="A12" s="117" t="s">
        <v>283</v>
      </c>
      <c r="B12" s="111" t="s">
        <v>265</v>
      </c>
      <c r="C12" s="117" t="s">
        <v>264</v>
      </c>
      <c r="D12" s="115"/>
      <c r="E12" s="115"/>
      <c r="F12" s="115"/>
      <c r="G12" s="115"/>
      <c r="H12" s="115"/>
      <c r="I12" s="115"/>
      <c r="J12" s="115"/>
      <c r="K12" s="115"/>
      <c r="M12" s="121"/>
      <c r="N12" s="121"/>
      <c r="O12" s="121"/>
      <c r="P12" s="121"/>
      <c r="Q12" s="121"/>
      <c r="R12" s="121"/>
      <c r="S12" s="121"/>
    </row>
    <row r="13" spans="1:19" ht="30" x14ac:dyDescent="0.25">
      <c r="A13" s="110" t="s">
        <v>284</v>
      </c>
      <c r="B13" s="110" t="s">
        <v>279</v>
      </c>
      <c r="C13" s="110" t="s">
        <v>278</v>
      </c>
      <c r="D13" s="120"/>
      <c r="E13" s="120"/>
      <c r="F13" s="120"/>
      <c r="G13" s="120"/>
      <c r="H13" s="120"/>
      <c r="I13" s="120"/>
      <c r="J13" s="120"/>
      <c r="K13" s="120"/>
      <c r="M13" s="121"/>
      <c r="N13" s="121"/>
      <c r="O13" s="121"/>
      <c r="P13" s="121"/>
      <c r="Q13" s="121"/>
      <c r="R13" s="121"/>
      <c r="S13" s="121"/>
    </row>
    <row r="14" spans="1:19" x14ac:dyDescent="0.25">
      <c r="A14" s="111" t="s">
        <v>276</v>
      </c>
      <c r="B14" s="111" t="s">
        <v>277</v>
      </c>
      <c r="C14" s="111" t="s">
        <v>276</v>
      </c>
      <c r="D14" s="123"/>
      <c r="E14" s="115"/>
      <c r="F14" s="115"/>
      <c r="G14" s="115"/>
      <c r="H14" s="116"/>
      <c r="I14" s="116"/>
      <c r="J14" s="116"/>
      <c r="K14" s="116"/>
      <c r="M14" s="121"/>
      <c r="N14" s="121"/>
      <c r="O14" s="121"/>
      <c r="P14" s="121"/>
      <c r="Q14" s="121"/>
      <c r="R14" s="121"/>
      <c r="S14" s="121"/>
    </row>
    <row r="15" spans="1:19" ht="30" x14ac:dyDescent="0.25">
      <c r="A15" s="110" t="s">
        <v>285</v>
      </c>
      <c r="B15" s="110" t="s">
        <v>267</v>
      </c>
      <c r="C15" s="110" t="s">
        <v>65</v>
      </c>
      <c r="D15" s="120"/>
      <c r="E15" s="120"/>
      <c r="F15" s="120"/>
      <c r="G15" s="120"/>
      <c r="H15" s="120"/>
      <c r="I15" s="120"/>
      <c r="J15" s="120"/>
      <c r="K15" s="120"/>
      <c r="M15" s="121"/>
      <c r="N15" s="121"/>
      <c r="O15" s="121"/>
      <c r="P15" s="121"/>
      <c r="Q15" s="121"/>
      <c r="R15" s="121"/>
      <c r="S15" s="121"/>
    </row>
    <row r="16" spans="1:19" ht="15" customHeight="1" x14ac:dyDescent="0.25">
      <c r="A16" s="204" t="s">
        <v>286</v>
      </c>
      <c r="B16" s="111" t="s">
        <v>281</v>
      </c>
      <c r="C16" s="204" t="s">
        <v>280</v>
      </c>
      <c r="D16" s="116"/>
      <c r="E16" s="115"/>
      <c r="F16" s="115"/>
      <c r="G16" s="115"/>
      <c r="H16" s="116"/>
      <c r="I16" s="116"/>
      <c r="J16" s="116"/>
      <c r="K16" s="116"/>
      <c r="M16" s="121"/>
      <c r="N16" s="121"/>
      <c r="O16" s="121"/>
      <c r="P16" s="121"/>
      <c r="Q16" s="121"/>
      <c r="R16" s="121"/>
      <c r="S16" s="121"/>
    </row>
    <row r="17" spans="1:19" x14ac:dyDescent="0.25">
      <c r="A17" s="204"/>
      <c r="B17" s="111" t="s">
        <v>282</v>
      </c>
      <c r="C17" s="204"/>
      <c r="D17" s="116"/>
      <c r="E17" s="115"/>
      <c r="F17" s="115"/>
      <c r="G17" s="115"/>
      <c r="H17" s="116"/>
      <c r="I17" s="116"/>
      <c r="J17" s="116"/>
      <c r="K17" s="116"/>
      <c r="M17" s="121"/>
      <c r="N17" s="121"/>
      <c r="O17" s="121"/>
      <c r="P17" s="121"/>
      <c r="Q17" s="121"/>
      <c r="R17" s="121"/>
      <c r="S17" s="121"/>
    </row>
    <row r="18" spans="1:19" ht="30" x14ac:dyDescent="0.25">
      <c r="A18" s="110" t="s">
        <v>287</v>
      </c>
      <c r="B18" s="110" t="s">
        <v>267</v>
      </c>
      <c r="C18" s="110" t="s">
        <v>266</v>
      </c>
      <c r="D18" s="124"/>
      <c r="E18" s="120"/>
      <c r="F18" s="120"/>
      <c r="G18" s="120"/>
      <c r="H18" s="120"/>
      <c r="I18" s="120"/>
      <c r="J18" s="120"/>
      <c r="K18" s="120"/>
      <c r="M18" s="121"/>
      <c r="N18" s="121"/>
      <c r="O18" s="121"/>
      <c r="P18" s="121"/>
      <c r="Q18" s="121"/>
      <c r="R18" s="121"/>
      <c r="S18" s="121"/>
    </row>
    <row r="19" spans="1:19" x14ac:dyDescent="0.25">
      <c r="A19" s="111" t="s">
        <v>268</v>
      </c>
      <c r="B19" s="111" t="s">
        <v>269</v>
      </c>
      <c r="C19" s="111" t="s">
        <v>268</v>
      </c>
      <c r="D19" s="123"/>
      <c r="E19" s="115"/>
      <c r="F19" s="115"/>
      <c r="G19" s="115"/>
      <c r="H19" s="116"/>
      <c r="I19" s="116"/>
      <c r="J19" s="116"/>
      <c r="K19" s="116"/>
    </row>
    <row r="20" spans="1:19" x14ac:dyDescent="0.25">
      <c r="A20" s="110" t="s">
        <v>272</v>
      </c>
      <c r="B20" s="110" t="s">
        <v>273</v>
      </c>
      <c r="C20" s="110" t="s">
        <v>272</v>
      </c>
      <c r="D20" s="125"/>
      <c r="E20" s="120"/>
      <c r="F20" s="120"/>
      <c r="G20" s="120"/>
      <c r="H20" s="126"/>
      <c r="I20" s="126"/>
      <c r="J20" s="126"/>
      <c r="K20" s="126"/>
    </row>
    <row r="21" spans="1:19" x14ac:dyDescent="0.25">
      <c r="A21" s="111" t="s">
        <v>274</v>
      </c>
      <c r="B21" s="111" t="s">
        <v>270</v>
      </c>
      <c r="C21" s="111" t="s">
        <v>274</v>
      </c>
      <c r="D21" s="123"/>
      <c r="E21" s="115"/>
      <c r="F21" s="115"/>
      <c r="G21" s="115"/>
      <c r="H21" s="116"/>
      <c r="I21" s="116"/>
      <c r="J21" s="116"/>
      <c r="K21" s="116"/>
    </row>
    <row r="22" spans="1:19" ht="30" x14ac:dyDescent="0.25">
      <c r="A22" s="213" t="s">
        <v>288</v>
      </c>
      <c r="B22" s="109" t="s">
        <v>293</v>
      </c>
      <c r="C22" s="213" t="s">
        <v>275</v>
      </c>
      <c r="D22" s="214"/>
      <c r="E22" s="215"/>
      <c r="F22" s="215"/>
      <c r="G22" s="215"/>
      <c r="H22" s="215"/>
      <c r="I22" s="215"/>
      <c r="J22" s="215"/>
      <c r="K22" s="215"/>
    </row>
    <row r="23" spans="1:19" ht="30" x14ac:dyDescent="0.25">
      <c r="A23" s="213"/>
      <c r="B23" s="110" t="s">
        <v>294</v>
      </c>
      <c r="C23" s="213"/>
      <c r="D23" s="214"/>
      <c r="E23" s="215"/>
      <c r="F23" s="215"/>
      <c r="G23" s="215"/>
      <c r="H23" s="215"/>
      <c r="I23" s="215"/>
      <c r="J23" s="215"/>
      <c r="K23" s="215"/>
    </row>
    <row r="24" spans="1:19" x14ac:dyDescent="0.25">
      <c r="A24" s="213"/>
      <c r="B24" s="110" t="s">
        <v>295</v>
      </c>
      <c r="C24" s="213"/>
      <c r="D24" s="214"/>
      <c r="E24" s="215"/>
      <c r="F24" s="215"/>
      <c r="G24" s="215"/>
      <c r="H24" s="215"/>
      <c r="I24" s="215"/>
      <c r="J24" s="215"/>
      <c r="K24" s="215"/>
    </row>
    <row r="25" spans="1:19" x14ac:dyDescent="0.25">
      <c r="A25" s="111" t="s">
        <v>276</v>
      </c>
      <c r="B25" s="111" t="s">
        <v>277</v>
      </c>
      <c r="C25" s="111" t="s">
        <v>276</v>
      </c>
      <c r="D25" s="123"/>
      <c r="E25" s="115"/>
      <c r="F25" s="115"/>
      <c r="G25" s="115"/>
      <c r="H25" s="116"/>
      <c r="I25" s="116"/>
      <c r="J25" s="116"/>
      <c r="K25" s="116"/>
    </row>
    <row r="26" spans="1:19" ht="30" x14ac:dyDescent="0.25">
      <c r="A26" s="110" t="s">
        <v>298</v>
      </c>
      <c r="B26" s="110" t="s">
        <v>296</v>
      </c>
      <c r="C26" s="110" t="s">
        <v>297</v>
      </c>
      <c r="D26" s="124"/>
      <c r="E26" s="120"/>
      <c r="F26" s="120"/>
      <c r="G26" s="120"/>
      <c r="H26" s="120"/>
      <c r="I26" s="120"/>
      <c r="J26" s="120"/>
      <c r="K26" s="120"/>
    </row>
  </sheetData>
  <mergeCells count="26">
    <mergeCell ref="M4:S8"/>
    <mergeCell ref="G22:G24"/>
    <mergeCell ref="H22:H24"/>
    <mergeCell ref="I22:I24"/>
    <mergeCell ref="J22:J24"/>
    <mergeCell ref="K22:K24"/>
    <mergeCell ref="A22:A24"/>
    <mergeCell ref="C22:C24"/>
    <mergeCell ref="D22:D24"/>
    <mergeCell ref="E22:E24"/>
    <mergeCell ref="F22:F24"/>
    <mergeCell ref="A1:C1"/>
    <mergeCell ref="D1:K1"/>
    <mergeCell ref="A16:A17"/>
    <mergeCell ref="C16:C17"/>
    <mergeCell ref="G2:G3"/>
    <mergeCell ref="H2:H3"/>
    <mergeCell ref="K2:K3"/>
    <mergeCell ref="J2:J3"/>
    <mergeCell ref="I2:I3"/>
    <mergeCell ref="F2:F3"/>
    <mergeCell ref="E2:E3"/>
    <mergeCell ref="A2:A3"/>
    <mergeCell ref="B2:B3"/>
    <mergeCell ref="C2:C3"/>
    <mergeCell ref="D2:D3"/>
  </mergeCells>
  <pageMargins left="0" right="0" top="0" bottom="0" header="0" footer="0"/>
  <pageSetup paperSize="5"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workbookViewId="0">
      <selection sqref="A1:XFD1048576"/>
    </sheetView>
  </sheetViews>
  <sheetFormatPr defaultRowHeight="15" x14ac:dyDescent="0.25"/>
  <cols>
    <col min="1" max="1" width="32.28515625" bestFit="1" customWidth="1"/>
    <col min="2" max="2" width="14.28515625" customWidth="1"/>
    <col min="3" max="3" width="9.28515625" style="37"/>
  </cols>
  <sheetData>
    <row r="1" spans="1:3" x14ac:dyDescent="0.25">
      <c r="A1" t="s">
        <v>34</v>
      </c>
      <c r="B1" t="s">
        <v>44</v>
      </c>
    </row>
    <row r="2" spans="1:3" x14ac:dyDescent="0.25">
      <c r="A2" t="s">
        <v>35</v>
      </c>
      <c r="B2">
        <v>680312</v>
      </c>
    </row>
    <row r="3" spans="1:3" x14ac:dyDescent="0.25">
      <c r="A3" t="s">
        <v>41</v>
      </c>
      <c r="B3">
        <v>347496</v>
      </c>
      <c r="C3" s="37">
        <v>0.51078916732322821</v>
      </c>
    </row>
    <row r="4" spans="1:3" x14ac:dyDescent="0.25">
      <c r="A4" t="s">
        <v>42</v>
      </c>
      <c r="B4">
        <v>126862</v>
      </c>
      <c r="C4" s="37">
        <v>0.18647620503533674</v>
      </c>
    </row>
    <row r="5" spans="1:3" x14ac:dyDescent="0.25">
      <c r="A5" t="s">
        <v>43</v>
      </c>
      <c r="B5">
        <v>205954</v>
      </c>
      <c r="C5" s="37">
        <v>0.30273462764143511</v>
      </c>
    </row>
    <row r="6" spans="1:3" x14ac:dyDescent="0.25">
      <c r="A6" t="s">
        <v>36</v>
      </c>
      <c r="B6">
        <v>203254</v>
      </c>
    </row>
    <row r="7" spans="1:3" x14ac:dyDescent="0.25">
      <c r="A7" t="s">
        <v>42</v>
      </c>
      <c r="B7">
        <v>84254</v>
      </c>
    </row>
    <row r="8" spans="1:3" x14ac:dyDescent="0.25">
      <c r="A8" t="s">
        <v>43</v>
      </c>
      <c r="B8">
        <v>119000</v>
      </c>
    </row>
    <row r="9" spans="1:3" x14ac:dyDescent="0.25">
      <c r="A9" t="s">
        <v>37</v>
      </c>
      <c r="B9">
        <v>3693</v>
      </c>
    </row>
    <row r="10" spans="1:3" x14ac:dyDescent="0.25">
      <c r="A10" t="s">
        <v>42</v>
      </c>
      <c r="B10">
        <v>3693</v>
      </c>
    </row>
    <row r="11" spans="1:3" x14ac:dyDescent="0.25">
      <c r="A11" t="s">
        <v>38</v>
      </c>
      <c r="B11">
        <v>7037</v>
      </c>
    </row>
    <row r="12" spans="1:3" x14ac:dyDescent="0.25">
      <c r="A12" t="s">
        <v>42</v>
      </c>
      <c r="B12">
        <v>7037</v>
      </c>
    </row>
    <row r="13" spans="1:3" x14ac:dyDescent="0.25">
      <c r="A13" t="s">
        <v>39</v>
      </c>
      <c r="B13">
        <v>355910</v>
      </c>
    </row>
    <row r="14" spans="1:3" x14ac:dyDescent="0.25">
      <c r="A14" t="s">
        <v>42</v>
      </c>
      <c r="B14">
        <v>283377</v>
      </c>
    </row>
    <row r="15" spans="1:3" x14ac:dyDescent="0.25">
      <c r="A15" t="s">
        <v>43</v>
      </c>
      <c r="B15">
        <v>72533</v>
      </c>
    </row>
    <row r="16" spans="1:3" x14ac:dyDescent="0.25">
      <c r="A16" t="s">
        <v>40</v>
      </c>
      <c r="B16">
        <v>1250206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4"/>
  <sheetViews>
    <sheetView tabSelected="1" topLeftCell="A2" zoomScaleNormal="100" workbookViewId="0">
      <pane ySplit="2" topLeftCell="A354" activePane="bottomLeft" state="frozen"/>
      <selection activeCell="A2" sqref="A2"/>
      <selection pane="bottomLeft" activeCell="I272" sqref="I272:I394"/>
    </sheetView>
  </sheetViews>
  <sheetFormatPr defaultColWidth="6.7109375" defaultRowHeight="12.75" x14ac:dyDescent="0.2"/>
  <cols>
    <col min="1" max="3" width="18.7109375" style="43" customWidth="1"/>
    <col min="4" max="4" width="31.28515625" style="43" customWidth="1"/>
    <col min="5" max="5" width="18.7109375" style="43" customWidth="1"/>
    <col min="6" max="6" width="22.42578125" style="132" bestFit="1" customWidth="1"/>
    <col min="7" max="7" width="53.7109375" style="43" bestFit="1" customWidth="1"/>
    <col min="8" max="8" width="18.7109375" style="43" customWidth="1"/>
    <col min="9" max="10" width="18.7109375" style="48" customWidth="1"/>
    <col min="11" max="16384" width="6.7109375" style="43"/>
  </cols>
  <sheetData>
    <row r="1" spans="1:18" hidden="1" x14ac:dyDescent="0.2">
      <c r="A1" s="227"/>
      <c r="B1" s="227"/>
      <c r="C1" s="227"/>
      <c r="D1" s="227"/>
      <c r="E1" s="227"/>
      <c r="F1" s="227"/>
      <c r="G1" s="227"/>
      <c r="H1" s="227"/>
      <c r="I1" s="227"/>
      <c r="J1" s="137"/>
    </row>
    <row r="2" spans="1:18" x14ac:dyDescent="0.2">
      <c r="A2" s="225" t="s">
        <v>0</v>
      </c>
      <c r="B2" s="225"/>
      <c r="C2" s="225"/>
      <c r="D2" s="225"/>
      <c r="E2" s="225"/>
      <c r="F2" s="226"/>
      <c r="G2" s="225"/>
      <c r="H2" s="225"/>
      <c r="I2" s="225"/>
      <c r="J2" s="136"/>
    </row>
    <row r="3" spans="1:18" ht="15.75" customHeight="1" thickBot="1" x14ac:dyDescent="0.25">
      <c r="A3" s="65" t="s">
        <v>241</v>
      </c>
      <c r="B3" s="65" t="s">
        <v>49</v>
      </c>
      <c r="C3" s="65" t="s">
        <v>85</v>
      </c>
      <c r="D3" s="65" t="s">
        <v>50</v>
      </c>
      <c r="E3" s="44" t="s">
        <v>71</v>
      </c>
      <c r="F3" s="129" t="s">
        <v>72</v>
      </c>
      <c r="G3" s="44" t="s">
        <v>73</v>
      </c>
      <c r="H3" s="112" t="s">
        <v>87</v>
      </c>
      <c r="I3" s="64" t="s">
        <v>84</v>
      </c>
      <c r="J3" s="174" t="s">
        <v>380</v>
      </c>
    </row>
    <row r="4" spans="1:18" ht="14.45" customHeight="1" x14ac:dyDescent="0.25">
      <c r="A4" s="45" t="s">
        <v>244</v>
      </c>
      <c r="B4" s="45" t="s">
        <v>98</v>
      </c>
      <c r="C4" s="43" t="s">
        <v>90</v>
      </c>
      <c r="D4" s="59" t="s">
        <v>101</v>
      </c>
      <c r="E4" s="108" t="s">
        <v>54</v>
      </c>
      <c r="F4" s="130" t="s">
        <v>52</v>
      </c>
      <c r="G4" s="46" t="s">
        <v>312</v>
      </c>
      <c r="H4" s="108" t="s">
        <v>55</v>
      </c>
      <c r="I4" s="32">
        <v>2917.1600000000008</v>
      </c>
      <c r="J4" s="175" t="s">
        <v>381</v>
      </c>
      <c r="L4" s="216" t="s">
        <v>356</v>
      </c>
      <c r="M4" s="217"/>
      <c r="N4" s="217"/>
      <c r="O4" s="217"/>
      <c r="P4" s="217"/>
      <c r="Q4" s="217"/>
      <c r="R4" s="218"/>
    </row>
    <row r="5" spans="1:18" ht="14.45" customHeight="1" x14ac:dyDescent="0.25">
      <c r="A5" s="45" t="s">
        <v>244</v>
      </c>
      <c r="B5" s="45" t="s">
        <v>115</v>
      </c>
      <c r="C5" s="43" t="s">
        <v>90</v>
      </c>
      <c r="D5" s="59" t="s">
        <v>101</v>
      </c>
      <c r="E5" s="108" t="s">
        <v>54</v>
      </c>
      <c r="F5" s="130" t="s">
        <v>52</v>
      </c>
      <c r="G5" s="46" t="s">
        <v>312</v>
      </c>
      <c r="H5" s="108" t="s">
        <v>55</v>
      </c>
      <c r="I5" s="32">
        <v>4125.0499999999993</v>
      </c>
      <c r="J5" s="175" t="s">
        <v>381</v>
      </c>
      <c r="L5" s="219"/>
      <c r="M5" s="220"/>
      <c r="N5" s="220"/>
      <c r="O5" s="220"/>
      <c r="P5" s="220"/>
      <c r="Q5" s="220"/>
      <c r="R5" s="221"/>
    </row>
    <row r="6" spans="1:18" ht="14.45" customHeight="1" x14ac:dyDescent="0.25">
      <c r="A6" s="45" t="s">
        <v>244</v>
      </c>
      <c r="B6" s="45" t="s">
        <v>115</v>
      </c>
      <c r="C6" s="43" t="s">
        <v>90</v>
      </c>
      <c r="D6" s="59" t="s">
        <v>103</v>
      </c>
      <c r="E6" s="108" t="s">
        <v>54</v>
      </c>
      <c r="F6" s="130" t="s">
        <v>52</v>
      </c>
      <c r="G6" s="46" t="s">
        <v>312</v>
      </c>
      <c r="H6" s="108" t="s">
        <v>55</v>
      </c>
      <c r="I6" s="32">
        <v>3072.5600000000009</v>
      </c>
      <c r="J6" s="175" t="s">
        <v>381</v>
      </c>
      <c r="L6" s="219"/>
      <c r="M6" s="220"/>
      <c r="N6" s="220"/>
      <c r="O6" s="220"/>
      <c r="P6" s="220"/>
      <c r="Q6" s="220"/>
      <c r="R6" s="221"/>
    </row>
    <row r="7" spans="1:18" ht="14.45" customHeight="1" x14ac:dyDescent="0.25">
      <c r="A7" s="45" t="s">
        <v>244</v>
      </c>
      <c r="B7" s="45" t="s">
        <v>98</v>
      </c>
      <c r="C7" s="43" t="s">
        <v>90</v>
      </c>
      <c r="D7" s="59" t="s">
        <v>111</v>
      </c>
      <c r="E7" s="108" t="s">
        <v>54</v>
      </c>
      <c r="F7" s="131" t="s">
        <v>52</v>
      </c>
      <c r="G7" s="46" t="s">
        <v>312</v>
      </c>
      <c r="H7" s="108" t="s">
        <v>55</v>
      </c>
      <c r="I7" s="32">
        <v>2561.6000000000004</v>
      </c>
      <c r="J7" s="175" t="s">
        <v>381</v>
      </c>
      <c r="L7" s="219"/>
      <c r="M7" s="220"/>
      <c r="N7" s="220"/>
      <c r="O7" s="220"/>
      <c r="P7" s="220"/>
      <c r="Q7" s="220"/>
      <c r="R7" s="221"/>
    </row>
    <row r="8" spans="1:18" ht="14.45" customHeight="1" x14ac:dyDescent="0.25">
      <c r="A8" s="45" t="s">
        <v>244</v>
      </c>
      <c r="B8" s="45" t="s">
        <v>115</v>
      </c>
      <c r="C8" s="43" t="s">
        <v>90</v>
      </c>
      <c r="D8" s="59" t="s">
        <v>111</v>
      </c>
      <c r="E8" s="108" t="s">
        <v>54</v>
      </c>
      <c r="F8" s="130" t="s">
        <v>52</v>
      </c>
      <c r="G8" s="46" t="s">
        <v>312</v>
      </c>
      <c r="H8" s="108" t="s">
        <v>55</v>
      </c>
      <c r="I8" s="32">
        <v>2377.4299999999994</v>
      </c>
      <c r="J8" s="175" t="s">
        <v>381</v>
      </c>
      <c r="L8" s="219"/>
      <c r="M8" s="220"/>
      <c r="N8" s="220"/>
      <c r="O8" s="220"/>
      <c r="P8" s="220"/>
      <c r="Q8" s="220"/>
      <c r="R8" s="221"/>
    </row>
    <row r="9" spans="1:18" ht="13.9" customHeight="1" x14ac:dyDescent="0.25">
      <c r="A9" s="45" t="s">
        <v>244</v>
      </c>
      <c r="B9" s="45" t="s">
        <v>98</v>
      </c>
      <c r="C9" s="43" t="s">
        <v>90</v>
      </c>
      <c r="D9" s="59" t="s">
        <v>119</v>
      </c>
      <c r="E9" s="108" t="s">
        <v>54</v>
      </c>
      <c r="F9" s="130" t="s">
        <v>52</v>
      </c>
      <c r="G9" s="46" t="s">
        <v>312</v>
      </c>
      <c r="H9" s="108" t="s">
        <v>55</v>
      </c>
      <c r="I9" s="32">
        <v>369.59000000000003</v>
      </c>
      <c r="J9" s="175" t="s">
        <v>381</v>
      </c>
      <c r="L9" s="219"/>
      <c r="M9" s="220"/>
      <c r="N9" s="220"/>
      <c r="O9" s="220"/>
      <c r="P9" s="220"/>
      <c r="Q9" s="220"/>
      <c r="R9" s="221"/>
    </row>
    <row r="10" spans="1:18" ht="13.9" customHeight="1" x14ac:dyDescent="0.25">
      <c r="A10" s="45" t="s">
        <v>244</v>
      </c>
      <c r="B10" s="45" t="s">
        <v>98</v>
      </c>
      <c r="C10" s="43" t="s">
        <v>90</v>
      </c>
      <c r="D10" s="59" t="s">
        <v>357</v>
      </c>
      <c r="E10" s="108" t="s">
        <v>54</v>
      </c>
      <c r="F10" s="131" t="s">
        <v>52</v>
      </c>
      <c r="G10" s="46" t="s">
        <v>312</v>
      </c>
      <c r="H10" s="108" t="s">
        <v>55</v>
      </c>
      <c r="I10" s="32">
        <v>1322.83</v>
      </c>
      <c r="J10" s="175" t="s">
        <v>381</v>
      </c>
      <c r="L10" s="219"/>
      <c r="M10" s="220"/>
      <c r="N10" s="220"/>
      <c r="O10" s="220"/>
      <c r="P10" s="220"/>
      <c r="Q10" s="220"/>
      <c r="R10" s="221"/>
    </row>
    <row r="11" spans="1:18" ht="14.45" customHeight="1" x14ac:dyDescent="0.2">
      <c r="A11" s="45" t="s">
        <v>244</v>
      </c>
      <c r="B11" s="45" t="s">
        <v>115</v>
      </c>
      <c r="C11" s="43" t="s">
        <v>90</v>
      </c>
      <c r="D11" s="59" t="s">
        <v>357</v>
      </c>
      <c r="E11" s="108" t="s">
        <v>54</v>
      </c>
      <c r="F11" s="131" t="s">
        <v>52</v>
      </c>
      <c r="G11" s="46" t="s">
        <v>312</v>
      </c>
      <c r="H11" s="108" t="s">
        <v>55</v>
      </c>
      <c r="I11" s="133">
        <v>7112.260000000002</v>
      </c>
      <c r="J11" s="175" t="s">
        <v>381</v>
      </c>
      <c r="L11" s="219"/>
      <c r="M11" s="220"/>
      <c r="N11" s="220"/>
      <c r="O11" s="220"/>
      <c r="P11" s="220"/>
      <c r="Q11" s="220"/>
      <c r="R11" s="221"/>
    </row>
    <row r="12" spans="1:18" ht="14.45" customHeight="1" x14ac:dyDescent="0.25">
      <c r="A12" s="45" t="s">
        <v>244</v>
      </c>
      <c r="B12" s="45" t="s">
        <v>115</v>
      </c>
      <c r="C12" s="43" t="s">
        <v>90</v>
      </c>
      <c r="D12" s="59" t="s">
        <v>119</v>
      </c>
      <c r="E12" s="108" t="s">
        <v>54</v>
      </c>
      <c r="F12" s="131" t="s">
        <v>52</v>
      </c>
      <c r="G12" s="46" t="s">
        <v>340</v>
      </c>
      <c r="H12" s="108" t="s">
        <v>55</v>
      </c>
      <c r="I12" s="32">
        <v>201.44000000000003</v>
      </c>
      <c r="J12" s="175" t="s">
        <v>381</v>
      </c>
      <c r="L12" s="219"/>
      <c r="M12" s="220"/>
      <c r="N12" s="220"/>
      <c r="O12" s="220"/>
      <c r="P12" s="220"/>
      <c r="Q12" s="220"/>
      <c r="R12" s="221"/>
    </row>
    <row r="13" spans="1:18" ht="14.45" customHeight="1" x14ac:dyDescent="0.25">
      <c r="A13" s="45" t="s">
        <v>244</v>
      </c>
      <c r="B13" s="45" t="s">
        <v>98</v>
      </c>
      <c r="C13" s="43" t="s">
        <v>90</v>
      </c>
      <c r="D13" s="59" t="s">
        <v>357</v>
      </c>
      <c r="E13" s="108" t="s">
        <v>54</v>
      </c>
      <c r="F13" s="130" t="s">
        <v>52</v>
      </c>
      <c r="G13" s="46" t="s">
        <v>340</v>
      </c>
      <c r="H13" s="108" t="s">
        <v>55</v>
      </c>
      <c r="I13" s="32">
        <v>586.29</v>
      </c>
      <c r="J13" s="175" t="s">
        <v>381</v>
      </c>
      <c r="L13" s="219"/>
      <c r="M13" s="220"/>
      <c r="N13" s="220"/>
      <c r="O13" s="220"/>
      <c r="P13" s="220"/>
      <c r="Q13" s="220"/>
      <c r="R13" s="221"/>
    </row>
    <row r="14" spans="1:18" ht="14.45" customHeight="1" x14ac:dyDescent="0.2">
      <c r="A14" s="45" t="s">
        <v>244</v>
      </c>
      <c r="B14" s="45" t="s">
        <v>115</v>
      </c>
      <c r="C14" s="43" t="s">
        <v>90</v>
      </c>
      <c r="D14" s="59" t="s">
        <v>357</v>
      </c>
      <c r="E14" s="108" t="s">
        <v>54</v>
      </c>
      <c r="F14" s="130" t="s">
        <v>52</v>
      </c>
      <c r="G14" s="46" t="s">
        <v>340</v>
      </c>
      <c r="H14" s="108" t="s">
        <v>55</v>
      </c>
      <c r="I14" s="133">
        <v>899.4799999999999</v>
      </c>
      <c r="J14" s="175" t="s">
        <v>381</v>
      </c>
      <c r="L14" s="219"/>
      <c r="M14" s="220"/>
      <c r="N14" s="220"/>
      <c r="O14" s="220"/>
      <c r="P14" s="220"/>
      <c r="Q14" s="220"/>
      <c r="R14" s="221"/>
    </row>
    <row r="15" spans="1:18" ht="14.45" customHeight="1" x14ac:dyDescent="0.2">
      <c r="A15" s="45" t="s">
        <v>244</v>
      </c>
      <c r="B15" s="45" t="s">
        <v>115</v>
      </c>
      <c r="C15" s="43" t="s">
        <v>90</v>
      </c>
      <c r="D15" s="59" t="s">
        <v>357</v>
      </c>
      <c r="E15" s="108" t="s">
        <v>54</v>
      </c>
      <c r="F15" s="130" t="s">
        <v>51</v>
      </c>
      <c r="G15" s="46" t="s">
        <v>350</v>
      </c>
      <c r="H15" s="108" t="s">
        <v>55</v>
      </c>
      <c r="I15" s="133">
        <v>794.43000000000006</v>
      </c>
      <c r="J15" s="175" t="s">
        <v>381</v>
      </c>
      <c r="L15" s="219"/>
      <c r="M15" s="220"/>
      <c r="N15" s="220"/>
      <c r="O15" s="220"/>
      <c r="P15" s="220"/>
      <c r="Q15" s="220"/>
      <c r="R15" s="221"/>
    </row>
    <row r="16" spans="1:18" ht="14.45" customHeight="1" x14ac:dyDescent="0.25">
      <c r="A16" s="45" t="s">
        <v>244</v>
      </c>
      <c r="B16" s="45" t="s">
        <v>115</v>
      </c>
      <c r="C16" s="43" t="s">
        <v>90</v>
      </c>
      <c r="D16" s="59" t="s">
        <v>103</v>
      </c>
      <c r="E16" s="108" t="s">
        <v>54</v>
      </c>
      <c r="F16" s="130" t="s">
        <v>51</v>
      </c>
      <c r="G16" s="46" t="s">
        <v>347</v>
      </c>
      <c r="H16" s="108" t="s">
        <v>55</v>
      </c>
      <c r="I16" s="32">
        <v>114.95</v>
      </c>
      <c r="J16" s="175" t="s">
        <v>381</v>
      </c>
      <c r="L16" s="219"/>
      <c r="M16" s="220"/>
      <c r="N16" s="220"/>
      <c r="O16" s="220"/>
      <c r="P16" s="220"/>
      <c r="Q16" s="220"/>
      <c r="R16" s="221"/>
    </row>
    <row r="17" spans="1:18" ht="14.45" customHeight="1" x14ac:dyDescent="0.25">
      <c r="A17" s="45" t="s">
        <v>244</v>
      </c>
      <c r="B17" s="45" t="s">
        <v>115</v>
      </c>
      <c r="C17" s="43" t="s">
        <v>90</v>
      </c>
      <c r="D17" s="59" t="s">
        <v>103</v>
      </c>
      <c r="E17" s="108" t="s">
        <v>54</v>
      </c>
      <c r="F17" s="131" t="s">
        <v>51</v>
      </c>
      <c r="G17" s="46" t="s">
        <v>348</v>
      </c>
      <c r="H17" s="108" t="s">
        <v>55</v>
      </c>
      <c r="I17" s="32">
        <v>76.64</v>
      </c>
      <c r="J17" s="175" t="s">
        <v>381</v>
      </c>
      <c r="L17" s="219"/>
      <c r="M17" s="220"/>
      <c r="N17" s="220"/>
      <c r="O17" s="220"/>
      <c r="P17" s="220"/>
      <c r="Q17" s="220"/>
      <c r="R17" s="221"/>
    </row>
    <row r="18" spans="1:18" ht="14.45" customHeight="1" x14ac:dyDescent="0.25">
      <c r="A18" s="45" t="s">
        <v>244</v>
      </c>
      <c r="B18" s="45" t="s">
        <v>98</v>
      </c>
      <c r="C18" s="43" t="s">
        <v>90</v>
      </c>
      <c r="D18" s="59" t="s">
        <v>101</v>
      </c>
      <c r="E18" s="46" t="s">
        <v>42</v>
      </c>
      <c r="F18" s="130" t="s">
        <v>136</v>
      </c>
      <c r="G18" s="46" t="s">
        <v>324</v>
      </c>
      <c r="H18" s="108" t="s">
        <v>55</v>
      </c>
      <c r="I18" s="32">
        <v>5050.5399999999991</v>
      </c>
      <c r="J18" s="175" t="s">
        <v>381</v>
      </c>
      <c r="L18" s="219"/>
      <c r="M18" s="220"/>
      <c r="N18" s="220"/>
      <c r="O18" s="220"/>
      <c r="P18" s="220"/>
      <c r="Q18" s="220"/>
      <c r="R18" s="221"/>
    </row>
    <row r="19" spans="1:18" ht="14.45" customHeight="1" x14ac:dyDescent="0.25">
      <c r="A19" s="45" t="s">
        <v>244</v>
      </c>
      <c r="B19" s="45" t="s">
        <v>115</v>
      </c>
      <c r="C19" s="43" t="s">
        <v>90</v>
      </c>
      <c r="D19" s="59" t="s">
        <v>101</v>
      </c>
      <c r="E19" s="46" t="s">
        <v>42</v>
      </c>
      <c r="F19" s="131" t="s">
        <v>136</v>
      </c>
      <c r="G19" s="46" t="s">
        <v>324</v>
      </c>
      <c r="H19" s="108" t="s">
        <v>55</v>
      </c>
      <c r="I19" s="32">
        <v>4161.5999999999995</v>
      </c>
      <c r="J19" s="175" t="s">
        <v>381</v>
      </c>
      <c r="L19" s="219"/>
      <c r="M19" s="220"/>
      <c r="N19" s="220"/>
      <c r="O19" s="220"/>
      <c r="P19" s="220"/>
      <c r="Q19" s="220"/>
      <c r="R19" s="221"/>
    </row>
    <row r="20" spans="1:18" ht="15" customHeight="1" thickBot="1" x14ac:dyDescent="0.3">
      <c r="A20" s="45" t="s">
        <v>244</v>
      </c>
      <c r="B20" s="45" t="s">
        <v>115</v>
      </c>
      <c r="C20" s="43" t="s">
        <v>90</v>
      </c>
      <c r="D20" s="59" t="s">
        <v>103</v>
      </c>
      <c r="E20" s="46" t="s">
        <v>42</v>
      </c>
      <c r="F20" s="131" t="s">
        <v>136</v>
      </c>
      <c r="G20" s="46" t="s">
        <v>324</v>
      </c>
      <c r="H20" s="108" t="s">
        <v>55</v>
      </c>
      <c r="I20" s="32">
        <v>2988.3200000000006</v>
      </c>
      <c r="J20" s="175" t="s">
        <v>381</v>
      </c>
      <c r="L20" s="222"/>
      <c r="M20" s="223"/>
      <c r="N20" s="223"/>
      <c r="O20" s="223"/>
      <c r="P20" s="223"/>
      <c r="Q20" s="223"/>
      <c r="R20" s="224"/>
    </row>
    <row r="21" spans="1:18" ht="14.65" customHeight="1" x14ac:dyDescent="0.25">
      <c r="A21" s="45" t="s">
        <v>244</v>
      </c>
      <c r="B21" s="45" t="s">
        <v>98</v>
      </c>
      <c r="C21" s="43" t="s">
        <v>90</v>
      </c>
      <c r="D21" s="59" t="s">
        <v>111</v>
      </c>
      <c r="E21" s="46" t="s">
        <v>42</v>
      </c>
      <c r="F21" s="130" t="s">
        <v>136</v>
      </c>
      <c r="G21" s="46" t="s">
        <v>324</v>
      </c>
      <c r="H21" s="108" t="s">
        <v>55</v>
      </c>
      <c r="I21" s="32">
        <v>4826.369999999999</v>
      </c>
      <c r="J21" s="175" t="s">
        <v>381</v>
      </c>
    </row>
    <row r="22" spans="1:18" ht="14.65" customHeight="1" x14ac:dyDescent="0.25">
      <c r="A22" s="45" t="s">
        <v>244</v>
      </c>
      <c r="B22" s="45" t="s">
        <v>115</v>
      </c>
      <c r="C22" s="43" t="s">
        <v>90</v>
      </c>
      <c r="D22" s="59" t="s">
        <v>111</v>
      </c>
      <c r="E22" s="46" t="s">
        <v>42</v>
      </c>
      <c r="F22" s="130" t="s">
        <v>136</v>
      </c>
      <c r="G22" s="46" t="s">
        <v>324</v>
      </c>
      <c r="H22" s="108" t="s">
        <v>55</v>
      </c>
      <c r="I22" s="32">
        <v>959.41</v>
      </c>
      <c r="J22" s="175" t="s">
        <v>381</v>
      </c>
    </row>
    <row r="23" spans="1:18" ht="14.65" customHeight="1" x14ac:dyDescent="0.25">
      <c r="A23" s="45" t="s">
        <v>244</v>
      </c>
      <c r="B23" s="45" t="s">
        <v>98</v>
      </c>
      <c r="C23" s="43" t="s">
        <v>90</v>
      </c>
      <c r="D23" s="59" t="s">
        <v>119</v>
      </c>
      <c r="E23" s="46" t="s">
        <v>42</v>
      </c>
      <c r="F23" s="131" t="s">
        <v>136</v>
      </c>
      <c r="G23" s="46" t="s">
        <v>324</v>
      </c>
      <c r="H23" s="108" t="s">
        <v>55</v>
      </c>
      <c r="I23" s="32">
        <v>1797.9700000000005</v>
      </c>
      <c r="J23" s="175" t="s">
        <v>381</v>
      </c>
    </row>
    <row r="24" spans="1:18" ht="15" customHeight="1" x14ac:dyDescent="0.2">
      <c r="A24" s="45" t="s">
        <v>244</v>
      </c>
      <c r="B24" s="45" t="s">
        <v>115</v>
      </c>
      <c r="C24" s="43" t="s">
        <v>90</v>
      </c>
      <c r="D24" s="59" t="s">
        <v>119</v>
      </c>
      <c r="E24" s="46" t="s">
        <v>42</v>
      </c>
      <c r="F24" s="130" t="s">
        <v>136</v>
      </c>
      <c r="G24" s="46" t="s">
        <v>324</v>
      </c>
      <c r="H24" s="108" t="s">
        <v>55</v>
      </c>
      <c r="I24" s="133">
        <v>918.16</v>
      </c>
      <c r="J24" s="175" t="s">
        <v>381</v>
      </c>
    </row>
    <row r="25" spans="1:18" ht="15" customHeight="1" x14ac:dyDescent="0.25">
      <c r="A25" s="45" t="s">
        <v>244</v>
      </c>
      <c r="B25" s="45" t="s">
        <v>98</v>
      </c>
      <c r="C25" s="43" t="s">
        <v>90</v>
      </c>
      <c r="D25" s="59" t="s">
        <v>311</v>
      </c>
      <c r="E25" s="46" t="s">
        <v>42</v>
      </c>
      <c r="F25" s="130" t="s">
        <v>136</v>
      </c>
      <c r="G25" s="46" t="s">
        <v>324</v>
      </c>
      <c r="H25" s="108" t="s">
        <v>55</v>
      </c>
      <c r="I25" s="32">
        <v>3</v>
      </c>
      <c r="J25" s="175" t="s">
        <v>381</v>
      </c>
    </row>
    <row r="26" spans="1:18" ht="15" customHeight="1" x14ac:dyDescent="0.25">
      <c r="A26" s="45" t="s">
        <v>244</v>
      </c>
      <c r="B26" s="45" t="s">
        <v>98</v>
      </c>
      <c r="C26" s="43" t="s">
        <v>90</v>
      </c>
      <c r="D26" s="59" t="s">
        <v>357</v>
      </c>
      <c r="E26" s="46" t="s">
        <v>42</v>
      </c>
      <c r="F26" s="130" t="s">
        <v>136</v>
      </c>
      <c r="G26" s="46" t="s">
        <v>324</v>
      </c>
      <c r="H26" s="108" t="s">
        <v>55</v>
      </c>
      <c r="I26" s="32">
        <v>-30.98</v>
      </c>
      <c r="J26" s="175" t="s">
        <v>381</v>
      </c>
    </row>
    <row r="27" spans="1:18" ht="15" customHeight="1" x14ac:dyDescent="0.2">
      <c r="A27" s="45" t="s">
        <v>244</v>
      </c>
      <c r="B27" s="45" t="s">
        <v>115</v>
      </c>
      <c r="C27" s="43" t="s">
        <v>90</v>
      </c>
      <c r="D27" s="59" t="s">
        <v>357</v>
      </c>
      <c r="E27" s="46" t="s">
        <v>42</v>
      </c>
      <c r="F27" s="131" t="s">
        <v>136</v>
      </c>
      <c r="G27" s="46" t="s">
        <v>324</v>
      </c>
      <c r="H27" s="108" t="s">
        <v>55</v>
      </c>
      <c r="I27" s="133">
        <v>14733.939999999999</v>
      </c>
      <c r="J27" s="175" t="s">
        <v>381</v>
      </c>
    </row>
    <row r="28" spans="1:18" ht="15" x14ac:dyDescent="0.25">
      <c r="A28" s="45" t="s">
        <v>244</v>
      </c>
      <c r="B28" s="45" t="s">
        <v>98</v>
      </c>
      <c r="C28" s="43" t="s">
        <v>90</v>
      </c>
      <c r="D28" s="59" t="s">
        <v>357</v>
      </c>
      <c r="E28" s="46" t="s">
        <v>42</v>
      </c>
      <c r="F28" s="131" t="s">
        <v>136</v>
      </c>
      <c r="G28" s="46" t="s">
        <v>324</v>
      </c>
      <c r="H28" s="108" t="s">
        <v>55</v>
      </c>
      <c r="I28" s="134">
        <v>5601.92</v>
      </c>
      <c r="J28" s="175" t="s">
        <v>381</v>
      </c>
    </row>
    <row r="29" spans="1:18" ht="14.65" customHeight="1" x14ac:dyDescent="0.2">
      <c r="A29" s="45" t="s">
        <v>244</v>
      </c>
      <c r="B29" s="45" t="s">
        <v>115</v>
      </c>
      <c r="C29" s="43" t="s">
        <v>90</v>
      </c>
      <c r="D29" s="59" t="s">
        <v>357</v>
      </c>
      <c r="E29" s="46" t="s">
        <v>42</v>
      </c>
      <c r="F29" s="130" t="s">
        <v>136</v>
      </c>
      <c r="G29" s="46" t="s">
        <v>324</v>
      </c>
      <c r="H29" s="108" t="s">
        <v>55</v>
      </c>
      <c r="I29" s="133">
        <v>22826.740000000005</v>
      </c>
      <c r="J29" s="175" t="s">
        <v>381</v>
      </c>
    </row>
    <row r="30" spans="1:18" ht="14.65" customHeight="1" x14ac:dyDescent="0.25">
      <c r="A30" s="45" t="s">
        <v>244</v>
      </c>
      <c r="B30" s="45" t="s">
        <v>98</v>
      </c>
      <c r="C30" s="43" t="s">
        <v>90</v>
      </c>
      <c r="D30" s="59" t="s">
        <v>111</v>
      </c>
      <c r="E30" s="46" t="s">
        <v>54</v>
      </c>
      <c r="F30" s="130" t="s">
        <v>133</v>
      </c>
      <c r="G30" s="46" t="s">
        <v>334</v>
      </c>
      <c r="H30" s="108" t="s">
        <v>55</v>
      </c>
      <c r="I30" s="32">
        <v>2632.5</v>
      </c>
      <c r="J30" s="175" t="s">
        <v>381</v>
      </c>
    </row>
    <row r="31" spans="1:18" ht="14.65" customHeight="1" x14ac:dyDescent="0.2">
      <c r="A31" s="45" t="s">
        <v>244</v>
      </c>
      <c r="B31" s="45" t="s">
        <v>115</v>
      </c>
      <c r="C31" s="43" t="s">
        <v>90</v>
      </c>
      <c r="D31" s="59" t="s">
        <v>357</v>
      </c>
      <c r="E31" s="46" t="s">
        <v>54</v>
      </c>
      <c r="F31" s="130" t="s">
        <v>133</v>
      </c>
      <c r="G31" s="46" t="s">
        <v>334</v>
      </c>
      <c r="H31" s="108" t="s">
        <v>55</v>
      </c>
      <c r="I31" s="133">
        <v>12757.5</v>
      </c>
      <c r="J31" s="175" t="s">
        <v>381</v>
      </c>
    </row>
    <row r="32" spans="1:18" ht="14.65" customHeight="1" x14ac:dyDescent="0.25">
      <c r="A32" s="45" t="s">
        <v>244</v>
      </c>
      <c r="B32" s="45" t="s">
        <v>98</v>
      </c>
      <c r="C32" s="43" t="s">
        <v>90</v>
      </c>
      <c r="D32" s="59" t="s">
        <v>101</v>
      </c>
      <c r="E32" s="46" t="s">
        <v>54</v>
      </c>
      <c r="F32" s="131" t="s">
        <v>133</v>
      </c>
      <c r="G32" s="46" t="s">
        <v>321</v>
      </c>
      <c r="H32" s="108" t="s">
        <v>55</v>
      </c>
      <c r="I32" s="32">
        <v>448.83</v>
      </c>
      <c r="J32" s="175" t="s">
        <v>381</v>
      </c>
    </row>
    <row r="33" spans="1:10" ht="14.65" customHeight="1" x14ac:dyDescent="0.25">
      <c r="A33" s="45" t="s">
        <v>244</v>
      </c>
      <c r="B33" s="45" t="s">
        <v>115</v>
      </c>
      <c r="C33" s="43" t="s">
        <v>90</v>
      </c>
      <c r="D33" s="59" t="s">
        <v>101</v>
      </c>
      <c r="E33" s="46" t="s">
        <v>54</v>
      </c>
      <c r="F33" s="130" t="s">
        <v>133</v>
      </c>
      <c r="G33" s="46" t="s">
        <v>321</v>
      </c>
      <c r="H33" s="108" t="s">
        <v>55</v>
      </c>
      <c r="I33" s="32">
        <v>600.4</v>
      </c>
      <c r="J33" s="175" t="s">
        <v>381</v>
      </c>
    </row>
    <row r="34" spans="1:10" ht="14.65" customHeight="1" x14ac:dyDescent="0.25">
      <c r="A34" s="45" t="s">
        <v>244</v>
      </c>
      <c r="B34" s="45" t="s">
        <v>98</v>
      </c>
      <c r="C34" s="43" t="s">
        <v>90</v>
      </c>
      <c r="D34" s="59" t="s">
        <v>103</v>
      </c>
      <c r="E34" s="46" t="s">
        <v>54</v>
      </c>
      <c r="F34" s="130" t="s">
        <v>133</v>
      </c>
      <c r="G34" s="46" t="s">
        <v>321</v>
      </c>
      <c r="H34" s="108" t="s">
        <v>55</v>
      </c>
      <c r="I34" s="32">
        <v>318.93999999999994</v>
      </c>
      <c r="J34" s="175" t="s">
        <v>381</v>
      </c>
    </row>
    <row r="35" spans="1:10" ht="14.65" customHeight="1" x14ac:dyDescent="0.25">
      <c r="A35" s="45" t="s">
        <v>244</v>
      </c>
      <c r="B35" s="45" t="s">
        <v>115</v>
      </c>
      <c r="C35" s="43" t="s">
        <v>90</v>
      </c>
      <c r="D35" s="59" t="s">
        <v>103</v>
      </c>
      <c r="E35" s="46" t="s">
        <v>54</v>
      </c>
      <c r="F35" s="130" t="s">
        <v>133</v>
      </c>
      <c r="G35" s="46" t="s">
        <v>321</v>
      </c>
      <c r="H35" s="108" t="s">
        <v>55</v>
      </c>
      <c r="I35" s="32">
        <v>520.69000000000005</v>
      </c>
      <c r="J35" s="175" t="s">
        <v>381</v>
      </c>
    </row>
    <row r="36" spans="1:10" ht="14.65" customHeight="1" x14ac:dyDescent="0.25">
      <c r="A36" s="45" t="s">
        <v>244</v>
      </c>
      <c r="B36" s="45" t="s">
        <v>98</v>
      </c>
      <c r="C36" s="43" t="s">
        <v>90</v>
      </c>
      <c r="D36" s="59" t="s">
        <v>111</v>
      </c>
      <c r="E36" s="46" t="s">
        <v>54</v>
      </c>
      <c r="F36" s="131" t="s">
        <v>133</v>
      </c>
      <c r="G36" s="46" t="s">
        <v>321</v>
      </c>
      <c r="H36" s="108" t="s">
        <v>55</v>
      </c>
      <c r="I36" s="32">
        <v>720.21999999999991</v>
      </c>
      <c r="J36" s="175" t="s">
        <v>381</v>
      </c>
    </row>
    <row r="37" spans="1:10" ht="14.65" customHeight="1" x14ac:dyDescent="0.25">
      <c r="A37" s="45" t="s">
        <v>244</v>
      </c>
      <c r="B37" s="45" t="s">
        <v>115</v>
      </c>
      <c r="C37" s="43" t="s">
        <v>90</v>
      </c>
      <c r="D37" s="59" t="s">
        <v>111</v>
      </c>
      <c r="E37" s="46" t="s">
        <v>54</v>
      </c>
      <c r="F37" s="131" t="s">
        <v>133</v>
      </c>
      <c r="G37" s="46" t="s">
        <v>321</v>
      </c>
      <c r="H37" s="108" t="s">
        <v>55</v>
      </c>
      <c r="I37" s="32">
        <v>2480.5600000000009</v>
      </c>
      <c r="J37" s="175" t="s">
        <v>381</v>
      </c>
    </row>
    <row r="38" spans="1:10" ht="14.65" customHeight="1" x14ac:dyDescent="0.25">
      <c r="A38" s="45" t="s">
        <v>244</v>
      </c>
      <c r="B38" s="45" t="s">
        <v>98</v>
      </c>
      <c r="C38" s="43" t="s">
        <v>90</v>
      </c>
      <c r="D38" s="59" t="s">
        <v>119</v>
      </c>
      <c r="E38" s="46" t="s">
        <v>54</v>
      </c>
      <c r="F38" s="130" t="s">
        <v>133</v>
      </c>
      <c r="G38" s="46" t="s">
        <v>321</v>
      </c>
      <c r="H38" s="108" t="s">
        <v>55</v>
      </c>
      <c r="I38" s="32">
        <v>57.4</v>
      </c>
      <c r="J38" s="175" t="s">
        <v>381</v>
      </c>
    </row>
    <row r="39" spans="1:10" ht="14.45" customHeight="1" x14ac:dyDescent="0.25">
      <c r="A39" s="45" t="s">
        <v>244</v>
      </c>
      <c r="B39" s="45" t="s">
        <v>115</v>
      </c>
      <c r="C39" s="43" t="s">
        <v>90</v>
      </c>
      <c r="D39" s="59" t="s">
        <v>119</v>
      </c>
      <c r="E39" s="46" t="s">
        <v>54</v>
      </c>
      <c r="F39" s="131" t="s">
        <v>133</v>
      </c>
      <c r="G39" s="46" t="s">
        <v>321</v>
      </c>
      <c r="H39" s="108" t="s">
        <v>55</v>
      </c>
      <c r="I39" s="134">
        <v>650.38</v>
      </c>
      <c r="J39" s="175" t="s">
        <v>381</v>
      </c>
    </row>
    <row r="40" spans="1:10" ht="14.45" customHeight="1" x14ac:dyDescent="0.25">
      <c r="A40" s="45" t="s">
        <v>244</v>
      </c>
      <c r="B40" s="45" t="s">
        <v>98</v>
      </c>
      <c r="C40" s="43" t="s">
        <v>90</v>
      </c>
      <c r="D40" s="59" t="s">
        <v>357</v>
      </c>
      <c r="E40" s="46" t="s">
        <v>54</v>
      </c>
      <c r="F40" s="130" t="s">
        <v>133</v>
      </c>
      <c r="G40" s="46" t="s">
        <v>321</v>
      </c>
      <c r="H40" s="108" t="s">
        <v>55</v>
      </c>
      <c r="I40" s="134">
        <v>1017.6099999999999</v>
      </c>
      <c r="J40" s="175" t="s">
        <v>381</v>
      </c>
    </row>
    <row r="41" spans="1:10" ht="14.45" customHeight="1" x14ac:dyDescent="0.2">
      <c r="A41" s="45" t="s">
        <v>244</v>
      </c>
      <c r="B41" s="45" t="s">
        <v>115</v>
      </c>
      <c r="C41" s="43" t="s">
        <v>90</v>
      </c>
      <c r="D41" s="59" t="s">
        <v>357</v>
      </c>
      <c r="E41" s="46" t="s">
        <v>54</v>
      </c>
      <c r="F41" s="131" t="s">
        <v>133</v>
      </c>
      <c r="G41" s="46" t="s">
        <v>321</v>
      </c>
      <c r="H41" s="108" t="s">
        <v>55</v>
      </c>
      <c r="I41" s="133">
        <v>7273.97</v>
      </c>
      <c r="J41" s="175" t="s">
        <v>381</v>
      </c>
    </row>
    <row r="42" spans="1:10" ht="14.45" customHeight="1" x14ac:dyDescent="0.25">
      <c r="A42" s="45" t="s">
        <v>244</v>
      </c>
      <c r="B42" s="45" t="s">
        <v>98</v>
      </c>
      <c r="C42" s="43" t="s">
        <v>90</v>
      </c>
      <c r="D42" s="59" t="s">
        <v>101</v>
      </c>
      <c r="E42" s="108" t="s">
        <v>54</v>
      </c>
      <c r="F42" s="131" t="s">
        <v>52</v>
      </c>
      <c r="G42" s="46" t="s">
        <v>313</v>
      </c>
      <c r="H42" s="108" t="s">
        <v>55</v>
      </c>
      <c r="I42" s="32">
        <v>239.76</v>
      </c>
      <c r="J42" s="175" t="s">
        <v>381</v>
      </c>
    </row>
    <row r="43" spans="1:10" ht="14.45" customHeight="1" x14ac:dyDescent="0.25">
      <c r="A43" s="45" t="s">
        <v>244</v>
      </c>
      <c r="B43" s="45" t="s">
        <v>115</v>
      </c>
      <c r="C43" s="43" t="s">
        <v>90</v>
      </c>
      <c r="D43" s="59" t="s">
        <v>101</v>
      </c>
      <c r="E43" s="108" t="s">
        <v>54</v>
      </c>
      <c r="F43" s="131" t="s">
        <v>52</v>
      </c>
      <c r="G43" s="46" t="s">
        <v>313</v>
      </c>
      <c r="H43" s="108" t="s">
        <v>55</v>
      </c>
      <c r="I43" s="134">
        <v>121.91999999999999</v>
      </c>
      <c r="J43" s="175" t="s">
        <v>381</v>
      </c>
    </row>
    <row r="44" spans="1:10" ht="14.45" customHeight="1" x14ac:dyDescent="0.25">
      <c r="A44" s="45" t="s">
        <v>244</v>
      </c>
      <c r="B44" s="45" t="s">
        <v>98</v>
      </c>
      <c r="C44" s="43" t="s">
        <v>90</v>
      </c>
      <c r="D44" s="59" t="s">
        <v>111</v>
      </c>
      <c r="E44" s="108" t="s">
        <v>54</v>
      </c>
      <c r="F44" s="130" t="s">
        <v>52</v>
      </c>
      <c r="G44" s="46" t="s">
        <v>313</v>
      </c>
      <c r="H44" s="108" t="s">
        <v>55</v>
      </c>
      <c r="I44" s="32">
        <v>88.24</v>
      </c>
      <c r="J44" s="175" t="s">
        <v>381</v>
      </c>
    </row>
    <row r="45" spans="1:10" ht="14.45" customHeight="1" x14ac:dyDescent="0.25">
      <c r="A45" s="45" t="s">
        <v>244</v>
      </c>
      <c r="B45" s="45" t="s">
        <v>115</v>
      </c>
      <c r="C45" s="43" t="s">
        <v>90</v>
      </c>
      <c r="D45" s="59" t="s">
        <v>111</v>
      </c>
      <c r="E45" s="108" t="s">
        <v>54</v>
      </c>
      <c r="F45" s="131" t="s">
        <v>52</v>
      </c>
      <c r="G45" s="46" t="s">
        <v>313</v>
      </c>
      <c r="H45" s="108" t="s">
        <v>55</v>
      </c>
      <c r="I45" s="134">
        <v>341.89</v>
      </c>
      <c r="J45" s="175" t="s">
        <v>381</v>
      </c>
    </row>
    <row r="46" spans="1:10" ht="14.45" customHeight="1" x14ac:dyDescent="0.25">
      <c r="A46" s="45" t="s">
        <v>244</v>
      </c>
      <c r="B46" s="45" t="s">
        <v>98</v>
      </c>
      <c r="C46" s="43" t="s">
        <v>90</v>
      </c>
      <c r="D46" s="59" t="s">
        <v>119</v>
      </c>
      <c r="E46" s="108" t="s">
        <v>54</v>
      </c>
      <c r="F46" s="131" t="s">
        <v>52</v>
      </c>
      <c r="G46" s="46" t="s">
        <v>313</v>
      </c>
      <c r="H46" s="108" t="s">
        <v>55</v>
      </c>
      <c r="I46" s="32">
        <v>14.23</v>
      </c>
      <c r="J46" s="175" t="s">
        <v>381</v>
      </c>
    </row>
    <row r="47" spans="1:10" ht="14.45" customHeight="1" x14ac:dyDescent="0.25">
      <c r="A47" s="45" t="s">
        <v>244</v>
      </c>
      <c r="B47" s="45" t="s">
        <v>115</v>
      </c>
      <c r="C47" s="43" t="s">
        <v>90</v>
      </c>
      <c r="D47" s="59" t="s">
        <v>119</v>
      </c>
      <c r="E47" s="108" t="s">
        <v>54</v>
      </c>
      <c r="F47" s="130" t="s">
        <v>52</v>
      </c>
      <c r="G47" s="46" t="s">
        <v>313</v>
      </c>
      <c r="H47" s="108" t="s">
        <v>55</v>
      </c>
      <c r="I47" s="134">
        <v>62.97</v>
      </c>
      <c r="J47" s="175" t="s">
        <v>381</v>
      </c>
    </row>
    <row r="48" spans="1:10" ht="14.45" customHeight="1" x14ac:dyDescent="0.25">
      <c r="A48" s="45" t="s">
        <v>244</v>
      </c>
      <c r="B48" s="45" t="s">
        <v>98</v>
      </c>
      <c r="C48" s="43" t="s">
        <v>90</v>
      </c>
      <c r="D48" s="59" t="s">
        <v>357</v>
      </c>
      <c r="E48" s="108" t="s">
        <v>54</v>
      </c>
      <c r="F48" s="131" t="s">
        <v>52</v>
      </c>
      <c r="G48" s="46" t="s">
        <v>313</v>
      </c>
      <c r="H48" s="108" t="s">
        <v>55</v>
      </c>
      <c r="I48" s="32">
        <v>396.18999999999994</v>
      </c>
      <c r="J48" s="175" t="s">
        <v>381</v>
      </c>
    </row>
    <row r="49" spans="1:10" ht="14.45" customHeight="1" x14ac:dyDescent="0.2">
      <c r="A49" s="45" t="s">
        <v>244</v>
      </c>
      <c r="B49" s="45" t="s">
        <v>115</v>
      </c>
      <c r="C49" s="43" t="s">
        <v>90</v>
      </c>
      <c r="D49" s="59" t="s">
        <v>357</v>
      </c>
      <c r="E49" s="108" t="s">
        <v>54</v>
      </c>
      <c r="F49" s="131" t="s">
        <v>52</v>
      </c>
      <c r="G49" s="46" t="s">
        <v>313</v>
      </c>
      <c r="H49" s="108" t="s">
        <v>55</v>
      </c>
      <c r="I49" s="133">
        <v>1328.79</v>
      </c>
      <c r="J49" s="175" t="s">
        <v>381</v>
      </c>
    </row>
    <row r="50" spans="1:10" ht="14.45" customHeight="1" x14ac:dyDescent="0.25">
      <c r="A50" s="45" t="s">
        <v>244</v>
      </c>
      <c r="B50" s="45" t="s">
        <v>98</v>
      </c>
      <c r="C50" s="43" t="s">
        <v>90</v>
      </c>
      <c r="D50" s="59" t="s">
        <v>111</v>
      </c>
      <c r="E50" s="46" t="s">
        <v>56</v>
      </c>
      <c r="F50" s="130" t="s">
        <v>109</v>
      </c>
      <c r="G50" s="46" t="s">
        <v>335</v>
      </c>
      <c r="H50" s="108" t="s">
        <v>55</v>
      </c>
      <c r="I50" s="134">
        <v>80.050000000000011</v>
      </c>
      <c r="J50" s="175" t="s">
        <v>381</v>
      </c>
    </row>
    <row r="51" spans="1:10" ht="14.45" customHeight="1" x14ac:dyDescent="0.25">
      <c r="A51" s="45" t="s">
        <v>244</v>
      </c>
      <c r="B51" s="45" t="s">
        <v>115</v>
      </c>
      <c r="C51" s="43" t="s">
        <v>90</v>
      </c>
      <c r="D51" s="59" t="s">
        <v>111</v>
      </c>
      <c r="E51" s="46" t="s">
        <v>56</v>
      </c>
      <c r="F51" s="131" t="s">
        <v>109</v>
      </c>
      <c r="G51" s="46" t="s">
        <v>335</v>
      </c>
      <c r="H51" s="108" t="s">
        <v>55</v>
      </c>
      <c r="I51" s="134">
        <v>71.97</v>
      </c>
      <c r="J51" s="175" t="s">
        <v>381</v>
      </c>
    </row>
    <row r="52" spans="1:10" ht="14.45" customHeight="1" x14ac:dyDescent="0.25">
      <c r="A52" s="45" t="s">
        <v>244</v>
      </c>
      <c r="B52" s="45" t="s">
        <v>98</v>
      </c>
      <c r="C52" s="43" t="s">
        <v>90</v>
      </c>
      <c r="D52" s="59" t="s">
        <v>119</v>
      </c>
      <c r="E52" s="46" t="s">
        <v>56</v>
      </c>
      <c r="F52" s="131" t="s">
        <v>109</v>
      </c>
      <c r="G52" s="46" t="s">
        <v>335</v>
      </c>
      <c r="H52" s="108" t="s">
        <v>55</v>
      </c>
      <c r="I52" s="134">
        <v>23.31</v>
      </c>
      <c r="J52" s="175" t="s">
        <v>381</v>
      </c>
    </row>
    <row r="53" spans="1:10" ht="14.45" customHeight="1" x14ac:dyDescent="0.2">
      <c r="A53" s="45" t="s">
        <v>244</v>
      </c>
      <c r="B53" s="45" t="s">
        <v>115</v>
      </c>
      <c r="C53" s="43" t="s">
        <v>90</v>
      </c>
      <c r="D53" s="59" t="s">
        <v>119</v>
      </c>
      <c r="E53" s="46" t="s">
        <v>56</v>
      </c>
      <c r="F53" s="130" t="s">
        <v>109</v>
      </c>
      <c r="G53" s="46" t="s">
        <v>335</v>
      </c>
      <c r="H53" s="108" t="s">
        <v>55</v>
      </c>
      <c r="I53" s="133">
        <v>17.72</v>
      </c>
      <c r="J53" s="175" t="s">
        <v>381</v>
      </c>
    </row>
    <row r="54" spans="1:10" ht="14.45" customHeight="1" x14ac:dyDescent="0.25">
      <c r="A54" s="45" t="s">
        <v>244</v>
      </c>
      <c r="B54" s="45" t="s">
        <v>98</v>
      </c>
      <c r="C54" s="43" t="s">
        <v>90</v>
      </c>
      <c r="D54" s="59" t="s">
        <v>357</v>
      </c>
      <c r="E54" s="46" t="s">
        <v>56</v>
      </c>
      <c r="F54" s="131" t="s">
        <v>109</v>
      </c>
      <c r="G54" s="46" t="s">
        <v>335</v>
      </c>
      <c r="H54" s="108" t="s">
        <v>55</v>
      </c>
      <c r="I54" s="134">
        <v>145.93</v>
      </c>
      <c r="J54" s="175" t="s">
        <v>381</v>
      </c>
    </row>
    <row r="55" spans="1:10" ht="14.45" customHeight="1" x14ac:dyDescent="0.2">
      <c r="A55" s="45" t="s">
        <v>244</v>
      </c>
      <c r="B55" s="45" t="s">
        <v>115</v>
      </c>
      <c r="C55" s="43" t="s">
        <v>90</v>
      </c>
      <c r="D55" s="59" t="s">
        <v>357</v>
      </c>
      <c r="E55" s="46" t="s">
        <v>56</v>
      </c>
      <c r="F55" s="130" t="s">
        <v>109</v>
      </c>
      <c r="G55" s="46" t="s">
        <v>335</v>
      </c>
      <c r="H55" s="108" t="s">
        <v>55</v>
      </c>
      <c r="I55" s="133">
        <v>204.37</v>
      </c>
      <c r="J55" s="175" t="s">
        <v>381</v>
      </c>
    </row>
    <row r="56" spans="1:10" ht="14.45" customHeight="1" x14ac:dyDescent="0.25">
      <c r="A56" s="45" t="s">
        <v>244</v>
      </c>
      <c r="B56" s="45" t="s">
        <v>98</v>
      </c>
      <c r="C56" s="43" t="s">
        <v>90</v>
      </c>
      <c r="D56" s="59" t="s">
        <v>101</v>
      </c>
      <c r="E56" s="46" t="s">
        <v>42</v>
      </c>
      <c r="F56" s="130" t="s">
        <v>58</v>
      </c>
      <c r="G56" s="46" t="s">
        <v>333</v>
      </c>
      <c r="H56" s="108" t="s">
        <v>55</v>
      </c>
      <c r="I56" s="134">
        <v>0</v>
      </c>
      <c r="J56" s="175" t="s">
        <v>381</v>
      </c>
    </row>
    <row r="57" spans="1:10" ht="14.45" customHeight="1" x14ac:dyDescent="0.25">
      <c r="A57" s="45" t="s">
        <v>244</v>
      </c>
      <c r="B57" s="45" t="s">
        <v>115</v>
      </c>
      <c r="C57" s="43" t="s">
        <v>90</v>
      </c>
      <c r="D57" s="59" t="s">
        <v>101</v>
      </c>
      <c r="E57" s="46" t="s">
        <v>42</v>
      </c>
      <c r="F57" s="131" t="s">
        <v>58</v>
      </c>
      <c r="G57" s="46" t="s">
        <v>333</v>
      </c>
      <c r="H57" s="108" t="s">
        <v>55</v>
      </c>
      <c r="I57" s="134">
        <v>102.19999999999999</v>
      </c>
      <c r="J57" s="175" t="s">
        <v>381</v>
      </c>
    </row>
    <row r="58" spans="1:10" ht="14.45" customHeight="1" x14ac:dyDescent="0.25">
      <c r="A58" s="45" t="s">
        <v>244</v>
      </c>
      <c r="B58" s="45" t="s">
        <v>98</v>
      </c>
      <c r="C58" s="43" t="s">
        <v>90</v>
      </c>
      <c r="D58" s="59" t="s">
        <v>103</v>
      </c>
      <c r="E58" s="46" t="s">
        <v>42</v>
      </c>
      <c r="F58" s="130" t="s">
        <v>58</v>
      </c>
      <c r="G58" s="46" t="s">
        <v>333</v>
      </c>
      <c r="H58" s="108" t="s">
        <v>55</v>
      </c>
      <c r="I58" s="134">
        <v>0</v>
      </c>
      <c r="J58" s="175" t="s">
        <v>381</v>
      </c>
    </row>
    <row r="59" spans="1:10" ht="14.45" customHeight="1" x14ac:dyDescent="0.25">
      <c r="A59" s="45" t="s">
        <v>244</v>
      </c>
      <c r="B59" s="45" t="s">
        <v>115</v>
      </c>
      <c r="C59" s="43" t="s">
        <v>90</v>
      </c>
      <c r="D59" s="59" t="s">
        <v>103</v>
      </c>
      <c r="E59" s="46" t="s">
        <v>42</v>
      </c>
      <c r="F59" s="131" t="s">
        <v>58</v>
      </c>
      <c r="G59" s="46" t="s">
        <v>333</v>
      </c>
      <c r="H59" s="108" t="s">
        <v>55</v>
      </c>
      <c r="I59" s="134">
        <v>102.19999999999999</v>
      </c>
      <c r="J59" s="175" t="s">
        <v>381</v>
      </c>
    </row>
    <row r="60" spans="1:10" ht="14.45" customHeight="1" x14ac:dyDescent="0.25">
      <c r="A60" s="45" t="s">
        <v>244</v>
      </c>
      <c r="B60" s="45" t="s">
        <v>98</v>
      </c>
      <c r="C60" s="43" t="s">
        <v>90</v>
      </c>
      <c r="D60" s="59" t="s">
        <v>111</v>
      </c>
      <c r="E60" s="46" t="s">
        <v>42</v>
      </c>
      <c r="F60" s="131" t="s">
        <v>58</v>
      </c>
      <c r="G60" s="46" t="s">
        <v>333</v>
      </c>
      <c r="H60" s="108" t="s">
        <v>55</v>
      </c>
      <c r="I60" s="134">
        <v>0</v>
      </c>
      <c r="J60" s="175" t="s">
        <v>381</v>
      </c>
    </row>
    <row r="61" spans="1:10" ht="14.45" customHeight="1" x14ac:dyDescent="0.25">
      <c r="A61" s="45" t="s">
        <v>244</v>
      </c>
      <c r="B61" s="45" t="s">
        <v>115</v>
      </c>
      <c r="C61" s="43" t="s">
        <v>90</v>
      </c>
      <c r="D61" s="59" t="s">
        <v>111</v>
      </c>
      <c r="E61" s="46" t="s">
        <v>42</v>
      </c>
      <c r="F61" s="130" t="s">
        <v>58</v>
      </c>
      <c r="G61" s="46" t="s">
        <v>333</v>
      </c>
      <c r="H61" s="108" t="s">
        <v>55</v>
      </c>
      <c r="I61" s="134">
        <v>521.84</v>
      </c>
      <c r="J61" s="175" t="s">
        <v>381</v>
      </c>
    </row>
    <row r="62" spans="1:10" ht="14.45" customHeight="1" x14ac:dyDescent="0.25">
      <c r="A62" s="45" t="s">
        <v>244</v>
      </c>
      <c r="B62" s="45" t="s">
        <v>98</v>
      </c>
      <c r="C62" s="43" t="s">
        <v>90</v>
      </c>
      <c r="D62" s="59" t="s">
        <v>119</v>
      </c>
      <c r="E62" s="46" t="s">
        <v>42</v>
      </c>
      <c r="F62" s="131" t="s">
        <v>58</v>
      </c>
      <c r="G62" s="46" t="s">
        <v>333</v>
      </c>
      <c r="H62" s="108" t="s">
        <v>55</v>
      </c>
      <c r="I62" s="134">
        <v>0</v>
      </c>
      <c r="J62" s="175" t="s">
        <v>381</v>
      </c>
    </row>
    <row r="63" spans="1:10" ht="14.45" customHeight="1" x14ac:dyDescent="0.2">
      <c r="A63" s="45" t="s">
        <v>244</v>
      </c>
      <c r="B63" s="45" t="s">
        <v>115</v>
      </c>
      <c r="C63" s="43" t="s">
        <v>90</v>
      </c>
      <c r="D63" s="59" t="s">
        <v>119</v>
      </c>
      <c r="E63" s="46" t="s">
        <v>42</v>
      </c>
      <c r="F63" s="130" t="s">
        <v>58</v>
      </c>
      <c r="G63" s="46" t="s">
        <v>333</v>
      </c>
      <c r="H63" s="108" t="s">
        <v>55</v>
      </c>
      <c r="I63" s="133">
        <v>132.06</v>
      </c>
      <c r="J63" s="175" t="s">
        <v>381</v>
      </c>
    </row>
    <row r="64" spans="1:10" ht="14.45" customHeight="1" x14ac:dyDescent="0.25">
      <c r="A64" s="45" t="s">
        <v>244</v>
      </c>
      <c r="B64" s="45" t="s">
        <v>98</v>
      </c>
      <c r="C64" s="43" t="s">
        <v>90</v>
      </c>
      <c r="D64" s="59" t="s">
        <v>357</v>
      </c>
      <c r="E64" s="46" t="s">
        <v>42</v>
      </c>
      <c r="F64" s="131" t="s">
        <v>58</v>
      </c>
      <c r="G64" s="46" t="s">
        <v>333</v>
      </c>
      <c r="H64" s="108" t="s">
        <v>55</v>
      </c>
      <c r="I64" s="134">
        <v>0</v>
      </c>
      <c r="J64" s="175" t="s">
        <v>381</v>
      </c>
    </row>
    <row r="65" spans="1:10" ht="14.45" customHeight="1" x14ac:dyDescent="0.25">
      <c r="A65" s="45" t="s">
        <v>244</v>
      </c>
      <c r="B65" s="45" t="s">
        <v>115</v>
      </c>
      <c r="C65" s="43" t="s">
        <v>90</v>
      </c>
      <c r="D65" s="59" t="s">
        <v>357</v>
      </c>
      <c r="E65" s="46" t="s">
        <v>42</v>
      </c>
      <c r="F65" s="131" t="s">
        <v>58</v>
      </c>
      <c r="G65" s="46" t="s">
        <v>333</v>
      </c>
      <c r="H65" s="108" t="s">
        <v>55</v>
      </c>
      <c r="I65" s="134">
        <v>1103.7799999999997</v>
      </c>
      <c r="J65" s="175" t="s">
        <v>381</v>
      </c>
    </row>
    <row r="66" spans="1:10" ht="14.45" customHeight="1" x14ac:dyDescent="0.2">
      <c r="A66" s="45" t="s">
        <v>244</v>
      </c>
      <c r="B66" s="45" t="s">
        <v>115</v>
      </c>
      <c r="C66" s="43" t="s">
        <v>90</v>
      </c>
      <c r="D66" s="59" t="s">
        <v>357</v>
      </c>
      <c r="E66" s="108" t="s">
        <v>54</v>
      </c>
      <c r="F66" s="131" t="s">
        <v>51</v>
      </c>
      <c r="G66" s="46" t="s">
        <v>351</v>
      </c>
      <c r="H66" s="108" t="s">
        <v>55</v>
      </c>
      <c r="I66" s="133">
        <v>5897.04</v>
      </c>
      <c r="J66" s="175" t="s">
        <v>381</v>
      </c>
    </row>
    <row r="67" spans="1:10" ht="14.45" customHeight="1" x14ac:dyDescent="0.25">
      <c r="A67" s="45" t="s">
        <v>244</v>
      </c>
      <c r="B67" s="45" t="s">
        <v>98</v>
      </c>
      <c r="C67" s="43" t="s">
        <v>90</v>
      </c>
      <c r="D67" s="59" t="s">
        <v>101</v>
      </c>
      <c r="E67" s="108" t="s">
        <v>54</v>
      </c>
      <c r="F67" s="130" t="s">
        <v>52</v>
      </c>
      <c r="G67" s="46" t="s">
        <v>314</v>
      </c>
      <c r="H67" s="108" t="s">
        <v>55</v>
      </c>
      <c r="I67" s="32">
        <v>2572.4399999999996</v>
      </c>
      <c r="J67" s="175" t="s">
        <v>381</v>
      </c>
    </row>
    <row r="68" spans="1:10" ht="14.45" customHeight="1" x14ac:dyDescent="0.25">
      <c r="A68" s="45" t="s">
        <v>244</v>
      </c>
      <c r="B68" s="45" t="s">
        <v>115</v>
      </c>
      <c r="C68" s="43" t="s">
        <v>90</v>
      </c>
      <c r="D68" s="59" t="s">
        <v>101</v>
      </c>
      <c r="E68" s="108" t="s">
        <v>54</v>
      </c>
      <c r="F68" s="130" t="s">
        <v>52</v>
      </c>
      <c r="G68" s="46" t="s">
        <v>314</v>
      </c>
      <c r="H68" s="108" t="s">
        <v>55</v>
      </c>
      <c r="I68" s="134">
        <v>4096.75</v>
      </c>
      <c r="J68" s="175" t="s">
        <v>381</v>
      </c>
    </row>
    <row r="69" spans="1:10" ht="14.45" customHeight="1" x14ac:dyDescent="0.25">
      <c r="A69" s="45" t="s">
        <v>244</v>
      </c>
      <c r="B69" s="45" t="s">
        <v>115</v>
      </c>
      <c r="C69" s="43" t="s">
        <v>90</v>
      </c>
      <c r="D69" s="59" t="s">
        <v>103</v>
      </c>
      <c r="E69" s="108" t="s">
        <v>54</v>
      </c>
      <c r="F69" s="131" t="s">
        <v>52</v>
      </c>
      <c r="G69" s="46" t="s">
        <v>314</v>
      </c>
      <c r="H69" s="108" t="s">
        <v>55</v>
      </c>
      <c r="I69" s="134">
        <v>3065.8800000000006</v>
      </c>
      <c r="J69" s="175" t="s">
        <v>381</v>
      </c>
    </row>
    <row r="70" spans="1:10" ht="14.45" customHeight="1" x14ac:dyDescent="0.25">
      <c r="A70" s="45" t="s">
        <v>244</v>
      </c>
      <c r="B70" s="45" t="s">
        <v>98</v>
      </c>
      <c r="C70" s="43" t="s">
        <v>90</v>
      </c>
      <c r="D70" s="59" t="s">
        <v>111</v>
      </c>
      <c r="E70" s="108" t="s">
        <v>54</v>
      </c>
      <c r="F70" s="131" t="s">
        <v>52</v>
      </c>
      <c r="G70" s="46" t="s">
        <v>314</v>
      </c>
      <c r="H70" s="108" t="s">
        <v>55</v>
      </c>
      <c r="I70" s="32">
        <v>2345.15</v>
      </c>
      <c r="J70" s="175" t="s">
        <v>381</v>
      </c>
    </row>
    <row r="71" spans="1:10" ht="14.45" customHeight="1" x14ac:dyDescent="0.25">
      <c r="A71" s="45" t="s">
        <v>244</v>
      </c>
      <c r="B71" s="45" t="s">
        <v>115</v>
      </c>
      <c r="C71" s="43" t="s">
        <v>90</v>
      </c>
      <c r="D71" s="59" t="s">
        <v>111</v>
      </c>
      <c r="E71" s="108" t="s">
        <v>54</v>
      </c>
      <c r="F71" s="130" t="s">
        <v>52</v>
      </c>
      <c r="G71" s="46" t="s">
        <v>314</v>
      </c>
      <c r="H71" s="108" t="s">
        <v>55</v>
      </c>
      <c r="I71" s="134">
        <v>3493.58</v>
      </c>
      <c r="J71" s="175" t="s">
        <v>381</v>
      </c>
    </row>
    <row r="72" spans="1:10" ht="14.45" customHeight="1" x14ac:dyDescent="0.25">
      <c r="A72" s="45" t="s">
        <v>244</v>
      </c>
      <c r="B72" s="45" t="s">
        <v>98</v>
      </c>
      <c r="C72" s="43" t="s">
        <v>90</v>
      </c>
      <c r="D72" s="59" t="s">
        <v>119</v>
      </c>
      <c r="E72" s="108" t="s">
        <v>54</v>
      </c>
      <c r="F72" s="130" t="s">
        <v>52</v>
      </c>
      <c r="G72" s="46" t="s">
        <v>314</v>
      </c>
      <c r="H72" s="108" t="s">
        <v>55</v>
      </c>
      <c r="I72" s="32">
        <v>392.97999999999996</v>
      </c>
      <c r="J72" s="175" t="s">
        <v>381</v>
      </c>
    </row>
    <row r="73" spans="1:10" ht="14.45" customHeight="1" x14ac:dyDescent="0.25">
      <c r="A73" s="45" t="s">
        <v>244</v>
      </c>
      <c r="B73" s="45" t="s">
        <v>115</v>
      </c>
      <c r="C73" s="43" t="s">
        <v>90</v>
      </c>
      <c r="D73" s="59" t="s">
        <v>119</v>
      </c>
      <c r="E73" s="108" t="s">
        <v>54</v>
      </c>
      <c r="F73" s="131" t="s">
        <v>52</v>
      </c>
      <c r="G73" s="46" t="s">
        <v>314</v>
      </c>
      <c r="H73" s="108" t="s">
        <v>55</v>
      </c>
      <c r="I73" s="134">
        <v>976.02</v>
      </c>
      <c r="J73" s="175" t="s">
        <v>381</v>
      </c>
    </row>
    <row r="74" spans="1:10" ht="14.45" customHeight="1" x14ac:dyDescent="0.25">
      <c r="A74" s="45" t="s">
        <v>244</v>
      </c>
      <c r="B74" s="45" t="s">
        <v>98</v>
      </c>
      <c r="C74" s="43" t="s">
        <v>90</v>
      </c>
      <c r="D74" s="59" t="s">
        <v>357</v>
      </c>
      <c r="E74" s="108" t="s">
        <v>54</v>
      </c>
      <c r="F74" s="130" t="s">
        <v>52</v>
      </c>
      <c r="G74" s="46" t="s">
        <v>314</v>
      </c>
      <c r="H74" s="108" t="s">
        <v>55</v>
      </c>
      <c r="I74" s="32">
        <v>5141.2000000000007</v>
      </c>
      <c r="J74" s="175" t="s">
        <v>381</v>
      </c>
    </row>
    <row r="75" spans="1:10" ht="14.45" customHeight="1" x14ac:dyDescent="0.2">
      <c r="A75" s="45" t="s">
        <v>244</v>
      </c>
      <c r="B75" s="45" t="s">
        <v>115</v>
      </c>
      <c r="C75" s="43" t="s">
        <v>90</v>
      </c>
      <c r="D75" s="59" t="s">
        <v>357</v>
      </c>
      <c r="E75" s="108" t="s">
        <v>54</v>
      </c>
      <c r="F75" s="130" t="s">
        <v>52</v>
      </c>
      <c r="G75" s="46" t="s">
        <v>314</v>
      </c>
      <c r="H75" s="108" t="s">
        <v>55</v>
      </c>
      <c r="I75" s="133">
        <v>18412.840000000007</v>
      </c>
      <c r="J75" s="175" t="s">
        <v>381</v>
      </c>
    </row>
    <row r="76" spans="1:10" ht="14.45" customHeight="1" x14ac:dyDescent="0.25">
      <c r="A76" s="45" t="s">
        <v>244</v>
      </c>
      <c r="B76" s="45" t="s">
        <v>115</v>
      </c>
      <c r="C76" s="43" t="s">
        <v>90</v>
      </c>
      <c r="D76" s="59" t="s">
        <v>103</v>
      </c>
      <c r="E76" s="46" t="s">
        <v>42</v>
      </c>
      <c r="F76" s="130" t="s">
        <v>48</v>
      </c>
      <c r="G76" s="46" t="s">
        <v>346</v>
      </c>
      <c r="H76" s="108" t="s">
        <v>55</v>
      </c>
      <c r="I76" s="134">
        <v>15.45</v>
      </c>
      <c r="J76" s="175" t="s">
        <v>381</v>
      </c>
    </row>
    <row r="77" spans="1:10" ht="14.45" customHeight="1" x14ac:dyDescent="0.25">
      <c r="A77" s="45" t="s">
        <v>244</v>
      </c>
      <c r="B77" s="45" t="s">
        <v>98</v>
      </c>
      <c r="C77" s="43" t="s">
        <v>90</v>
      </c>
      <c r="D77" s="59" t="s">
        <v>101</v>
      </c>
      <c r="E77" s="46" t="s">
        <v>56</v>
      </c>
      <c r="F77" s="130" t="s">
        <v>109</v>
      </c>
      <c r="G77" s="46" t="s">
        <v>331</v>
      </c>
      <c r="H77" s="108" t="s">
        <v>55</v>
      </c>
      <c r="I77" s="134">
        <v>2927.75</v>
      </c>
      <c r="J77" s="175" t="s">
        <v>381</v>
      </c>
    </row>
    <row r="78" spans="1:10" ht="14.45" customHeight="1" x14ac:dyDescent="0.25">
      <c r="A78" s="45" t="s">
        <v>244</v>
      </c>
      <c r="B78" s="45" t="s">
        <v>115</v>
      </c>
      <c r="C78" s="43" t="s">
        <v>90</v>
      </c>
      <c r="D78" s="59" t="s">
        <v>101</v>
      </c>
      <c r="E78" s="46" t="s">
        <v>56</v>
      </c>
      <c r="F78" s="131" t="s">
        <v>109</v>
      </c>
      <c r="G78" s="46" t="s">
        <v>331</v>
      </c>
      <c r="H78" s="108" t="s">
        <v>55</v>
      </c>
      <c r="I78" s="134">
        <v>3369.9199999999996</v>
      </c>
      <c r="J78" s="175" t="s">
        <v>381</v>
      </c>
    </row>
    <row r="79" spans="1:10" ht="14.45" customHeight="1" x14ac:dyDescent="0.25">
      <c r="A79" s="45" t="s">
        <v>244</v>
      </c>
      <c r="B79" s="45" t="s">
        <v>98</v>
      </c>
      <c r="C79" s="43" t="s">
        <v>90</v>
      </c>
      <c r="D79" s="59" t="s">
        <v>103</v>
      </c>
      <c r="E79" s="46" t="s">
        <v>56</v>
      </c>
      <c r="F79" s="131" t="s">
        <v>109</v>
      </c>
      <c r="G79" s="46" t="s">
        <v>331</v>
      </c>
      <c r="H79" s="108" t="s">
        <v>55</v>
      </c>
      <c r="I79" s="134">
        <v>2576.09</v>
      </c>
      <c r="J79" s="175" t="s">
        <v>381</v>
      </c>
    </row>
    <row r="80" spans="1:10" ht="14.45" customHeight="1" x14ac:dyDescent="0.25">
      <c r="A80" s="45" t="s">
        <v>244</v>
      </c>
      <c r="B80" s="45" t="s">
        <v>115</v>
      </c>
      <c r="C80" s="43" t="s">
        <v>90</v>
      </c>
      <c r="D80" s="59" t="s">
        <v>103</v>
      </c>
      <c r="E80" s="46" t="s">
        <v>56</v>
      </c>
      <c r="F80" s="131" t="s">
        <v>109</v>
      </c>
      <c r="G80" s="46" t="s">
        <v>331</v>
      </c>
      <c r="H80" s="108" t="s">
        <v>55</v>
      </c>
      <c r="I80" s="134">
        <v>3016.0099999999998</v>
      </c>
      <c r="J80" s="175" t="s">
        <v>381</v>
      </c>
    </row>
    <row r="81" spans="1:10" ht="14.45" customHeight="1" x14ac:dyDescent="0.25">
      <c r="A81" s="45" t="s">
        <v>244</v>
      </c>
      <c r="B81" s="45" t="s">
        <v>98</v>
      </c>
      <c r="C81" s="43" t="s">
        <v>90</v>
      </c>
      <c r="D81" s="59" t="s">
        <v>111</v>
      </c>
      <c r="E81" s="46" t="s">
        <v>56</v>
      </c>
      <c r="F81" s="131" t="s">
        <v>109</v>
      </c>
      <c r="G81" s="46" t="s">
        <v>331</v>
      </c>
      <c r="H81" s="108" t="s">
        <v>55</v>
      </c>
      <c r="I81" s="134">
        <v>4521.1000000000004</v>
      </c>
      <c r="J81" s="175" t="s">
        <v>381</v>
      </c>
    </row>
    <row r="82" spans="1:10" ht="14.45" customHeight="1" x14ac:dyDescent="0.25">
      <c r="A82" s="45" t="s">
        <v>244</v>
      </c>
      <c r="B82" s="45" t="s">
        <v>115</v>
      </c>
      <c r="C82" s="43" t="s">
        <v>90</v>
      </c>
      <c r="D82" s="59" t="s">
        <v>111</v>
      </c>
      <c r="E82" s="46" t="s">
        <v>56</v>
      </c>
      <c r="F82" s="130" t="s">
        <v>109</v>
      </c>
      <c r="G82" s="46" t="s">
        <v>331</v>
      </c>
      <c r="H82" s="108" t="s">
        <v>55</v>
      </c>
      <c r="I82" s="134">
        <v>14118.789999999999</v>
      </c>
      <c r="J82" s="175" t="s">
        <v>381</v>
      </c>
    </row>
    <row r="83" spans="1:10" ht="14.45" customHeight="1" x14ac:dyDescent="0.25">
      <c r="A83" s="45" t="s">
        <v>244</v>
      </c>
      <c r="B83" s="45" t="s">
        <v>98</v>
      </c>
      <c r="C83" s="43" t="s">
        <v>90</v>
      </c>
      <c r="D83" s="59" t="s">
        <v>119</v>
      </c>
      <c r="E83" s="46" t="s">
        <v>56</v>
      </c>
      <c r="F83" s="130" t="s">
        <v>109</v>
      </c>
      <c r="G83" s="46" t="s">
        <v>331</v>
      </c>
      <c r="H83" s="108" t="s">
        <v>55</v>
      </c>
      <c r="I83" s="134">
        <v>445.55000000000007</v>
      </c>
      <c r="J83" s="175" t="s">
        <v>381</v>
      </c>
    </row>
    <row r="84" spans="1:10" ht="14.45" customHeight="1" x14ac:dyDescent="0.2">
      <c r="A84" s="45" t="s">
        <v>244</v>
      </c>
      <c r="B84" s="45" t="s">
        <v>115</v>
      </c>
      <c r="C84" s="43" t="s">
        <v>90</v>
      </c>
      <c r="D84" s="59" t="s">
        <v>119</v>
      </c>
      <c r="E84" s="46" t="s">
        <v>56</v>
      </c>
      <c r="F84" s="131" t="s">
        <v>109</v>
      </c>
      <c r="G84" s="46" t="s">
        <v>331</v>
      </c>
      <c r="H84" s="108" t="s">
        <v>55</v>
      </c>
      <c r="I84" s="133">
        <v>3848.46</v>
      </c>
      <c r="J84" s="175" t="s">
        <v>381</v>
      </c>
    </row>
    <row r="85" spans="1:10" ht="14.45" customHeight="1" x14ac:dyDescent="0.25">
      <c r="A85" s="45" t="s">
        <v>244</v>
      </c>
      <c r="B85" s="45" t="s">
        <v>98</v>
      </c>
      <c r="C85" s="43" t="s">
        <v>90</v>
      </c>
      <c r="D85" s="59" t="s">
        <v>357</v>
      </c>
      <c r="E85" s="46" t="s">
        <v>56</v>
      </c>
      <c r="F85" s="130" t="s">
        <v>109</v>
      </c>
      <c r="G85" s="46" t="s">
        <v>331</v>
      </c>
      <c r="H85" s="108" t="s">
        <v>55</v>
      </c>
      <c r="I85" s="134">
        <v>6744.27</v>
      </c>
      <c r="J85" s="175" t="s">
        <v>381</v>
      </c>
    </row>
    <row r="86" spans="1:10" ht="14.45" customHeight="1" x14ac:dyDescent="0.2">
      <c r="A86" s="45" t="s">
        <v>244</v>
      </c>
      <c r="B86" s="45" t="s">
        <v>115</v>
      </c>
      <c r="C86" s="43" t="s">
        <v>90</v>
      </c>
      <c r="D86" s="59" t="s">
        <v>357</v>
      </c>
      <c r="E86" s="46" t="s">
        <v>56</v>
      </c>
      <c r="F86" s="131" t="s">
        <v>109</v>
      </c>
      <c r="G86" s="46" t="s">
        <v>331</v>
      </c>
      <c r="H86" s="108" t="s">
        <v>55</v>
      </c>
      <c r="I86" s="133">
        <v>39995.070000000007</v>
      </c>
      <c r="J86" s="175" t="s">
        <v>381</v>
      </c>
    </row>
    <row r="87" spans="1:10" ht="14.45" customHeight="1" x14ac:dyDescent="0.25">
      <c r="A87" s="45" t="s">
        <v>244</v>
      </c>
      <c r="B87" s="45" t="s">
        <v>98</v>
      </c>
      <c r="C87" s="43" t="s">
        <v>90</v>
      </c>
      <c r="D87" s="59" t="s">
        <v>101</v>
      </c>
      <c r="E87" s="108" t="s">
        <v>54</v>
      </c>
      <c r="F87" s="131" t="s">
        <v>52</v>
      </c>
      <c r="G87" s="46" t="s">
        <v>315</v>
      </c>
      <c r="H87" s="108" t="s">
        <v>55</v>
      </c>
      <c r="I87" s="32">
        <v>108.64000000000004</v>
      </c>
      <c r="J87" s="175" t="s">
        <v>381</v>
      </c>
    </row>
    <row r="88" spans="1:10" ht="14.45" customHeight="1" x14ac:dyDescent="0.25">
      <c r="A88" s="45" t="s">
        <v>244</v>
      </c>
      <c r="B88" s="45" t="s">
        <v>115</v>
      </c>
      <c r="C88" s="43" t="s">
        <v>90</v>
      </c>
      <c r="D88" s="59" t="s">
        <v>101</v>
      </c>
      <c r="E88" s="108" t="s">
        <v>54</v>
      </c>
      <c r="F88" s="131" t="s">
        <v>52</v>
      </c>
      <c r="G88" s="46" t="s">
        <v>315</v>
      </c>
      <c r="H88" s="108" t="s">
        <v>55</v>
      </c>
      <c r="I88" s="134">
        <v>149.38000000000008</v>
      </c>
      <c r="J88" s="175" t="s">
        <v>381</v>
      </c>
    </row>
    <row r="89" spans="1:10" ht="14.45" customHeight="1" x14ac:dyDescent="0.25">
      <c r="A89" s="45" t="s">
        <v>244</v>
      </c>
      <c r="B89" s="45" t="s">
        <v>115</v>
      </c>
      <c r="C89" s="43" t="s">
        <v>90</v>
      </c>
      <c r="D89" s="59" t="s">
        <v>103</v>
      </c>
      <c r="E89" s="108" t="s">
        <v>54</v>
      </c>
      <c r="F89" s="130" t="s">
        <v>52</v>
      </c>
      <c r="G89" s="46" t="s">
        <v>315</v>
      </c>
      <c r="H89" s="108" t="s">
        <v>55</v>
      </c>
      <c r="I89" s="134">
        <v>108.64000000000004</v>
      </c>
      <c r="J89" s="175" t="s">
        <v>381</v>
      </c>
    </row>
    <row r="90" spans="1:10" ht="14.45" customHeight="1" x14ac:dyDescent="0.25">
      <c r="A90" s="45" t="s">
        <v>244</v>
      </c>
      <c r="B90" s="45" t="s">
        <v>98</v>
      </c>
      <c r="C90" s="43" t="s">
        <v>90</v>
      </c>
      <c r="D90" s="59" t="s">
        <v>111</v>
      </c>
      <c r="E90" s="108" t="s">
        <v>54</v>
      </c>
      <c r="F90" s="130" t="s">
        <v>52</v>
      </c>
      <c r="G90" s="46" t="s">
        <v>315</v>
      </c>
      <c r="H90" s="108" t="s">
        <v>55</v>
      </c>
      <c r="I90" s="32">
        <v>108.64000000000004</v>
      </c>
      <c r="J90" s="175" t="s">
        <v>381</v>
      </c>
    </row>
    <row r="91" spans="1:10" ht="14.45" customHeight="1" x14ac:dyDescent="0.25">
      <c r="A91" s="45" t="s">
        <v>244</v>
      </c>
      <c r="B91" s="45" t="s">
        <v>115</v>
      </c>
      <c r="C91" s="43" t="s">
        <v>90</v>
      </c>
      <c r="D91" s="59" t="s">
        <v>111</v>
      </c>
      <c r="E91" s="108" t="s">
        <v>54</v>
      </c>
      <c r="F91" s="131" t="s">
        <v>52</v>
      </c>
      <c r="G91" s="46" t="s">
        <v>315</v>
      </c>
      <c r="H91" s="108" t="s">
        <v>55</v>
      </c>
      <c r="I91" s="134">
        <v>146.11000000000001</v>
      </c>
      <c r="J91" s="175" t="s">
        <v>381</v>
      </c>
    </row>
    <row r="92" spans="1:10" ht="14.45" customHeight="1" x14ac:dyDescent="0.25">
      <c r="A92" s="45" t="s">
        <v>244</v>
      </c>
      <c r="B92" s="45" t="s">
        <v>98</v>
      </c>
      <c r="C92" s="43" t="s">
        <v>90</v>
      </c>
      <c r="D92" s="59" t="s">
        <v>119</v>
      </c>
      <c r="E92" s="108" t="s">
        <v>54</v>
      </c>
      <c r="F92" s="131" t="s">
        <v>52</v>
      </c>
      <c r="G92" s="46" t="s">
        <v>315</v>
      </c>
      <c r="H92" s="108" t="s">
        <v>55</v>
      </c>
      <c r="I92" s="32">
        <v>12.719999999999999</v>
      </c>
      <c r="J92" s="175" t="s">
        <v>381</v>
      </c>
    </row>
    <row r="93" spans="1:10" ht="14.45" customHeight="1" x14ac:dyDescent="0.25">
      <c r="A93" s="45" t="s">
        <v>244</v>
      </c>
      <c r="B93" s="45" t="s">
        <v>115</v>
      </c>
      <c r="C93" s="43" t="s">
        <v>90</v>
      </c>
      <c r="D93" s="59" t="s">
        <v>119</v>
      </c>
      <c r="E93" s="108" t="s">
        <v>54</v>
      </c>
      <c r="F93" s="130" t="s">
        <v>52</v>
      </c>
      <c r="G93" s="46" t="s">
        <v>315</v>
      </c>
      <c r="H93" s="108" t="s">
        <v>55</v>
      </c>
      <c r="I93" s="134">
        <v>38.18</v>
      </c>
      <c r="J93" s="175" t="s">
        <v>381</v>
      </c>
    </row>
    <row r="94" spans="1:10" ht="14.65" customHeight="1" x14ac:dyDescent="0.25">
      <c r="A94" s="45" t="s">
        <v>244</v>
      </c>
      <c r="B94" s="45" t="s">
        <v>98</v>
      </c>
      <c r="C94" s="43" t="s">
        <v>90</v>
      </c>
      <c r="D94" s="59" t="s">
        <v>357</v>
      </c>
      <c r="E94" s="108" t="s">
        <v>54</v>
      </c>
      <c r="F94" s="131" t="s">
        <v>52</v>
      </c>
      <c r="G94" s="46" t="s">
        <v>315</v>
      </c>
      <c r="H94" s="108" t="s">
        <v>55</v>
      </c>
      <c r="I94" s="32">
        <v>183.39000000000001</v>
      </c>
      <c r="J94" s="175" t="s">
        <v>381</v>
      </c>
    </row>
    <row r="95" spans="1:10" ht="14.25" customHeight="1" x14ac:dyDescent="0.2">
      <c r="A95" s="45" t="s">
        <v>244</v>
      </c>
      <c r="B95" s="45" t="s">
        <v>115</v>
      </c>
      <c r="C95" s="43" t="s">
        <v>90</v>
      </c>
      <c r="D95" s="59" t="s">
        <v>357</v>
      </c>
      <c r="E95" s="108" t="s">
        <v>54</v>
      </c>
      <c r="F95" s="131" t="s">
        <v>52</v>
      </c>
      <c r="G95" s="46" t="s">
        <v>315</v>
      </c>
      <c r="H95" s="108" t="s">
        <v>55</v>
      </c>
      <c r="I95" s="133">
        <v>679.2600000000001</v>
      </c>
      <c r="J95" s="175" t="s">
        <v>381</v>
      </c>
    </row>
    <row r="96" spans="1:10" ht="14.25" customHeight="1" x14ac:dyDescent="0.25">
      <c r="A96" s="45" t="s">
        <v>244</v>
      </c>
      <c r="B96" s="45" t="s">
        <v>98</v>
      </c>
      <c r="C96" s="43" t="s">
        <v>90</v>
      </c>
      <c r="D96" s="59" t="s">
        <v>101</v>
      </c>
      <c r="E96" s="108" t="s">
        <v>54</v>
      </c>
      <c r="F96" s="130" t="s">
        <v>52</v>
      </c>
      <c r="G96" s="46" t="s">
        <v>316</v>
      </c>
      <c r="H96" s="108" t="s">
        <v>55</v>
      </c>
      <c r="I96" s="32">
        <v>18447</v>
      </c>
      <c r="J96" s="175" t="s">
        <v>381</v>
      </c>
    </row>
    <row r="97" spans="1:10" ht="12.75" customHeight="1" x14ac:dyDescent="0.25">
      <c r="A97" s="45" t="s">
        <v>244</v>
      </c>
      <c r="B97" s="45" t="s">
        <v>98</v>
      </c>
      <c r="C97" s="43" t="s">
        <v>90</v>
      </c>
      <c r="D97" s="59" t="s">
        <v>111</v>
      </c>
      <c r="E97" s="108" t="s">
        <v>54</v>
      </c>
      <c r="F97" s="131" t="s">
        <v>52</v>
      </c>
      <c r="G97" s="46" t="s">
        <v>316</v>
      </c>
      <c r="H97" s="108" t="s">
        <v>55</v>
      </c>
      <c r="I97" s="32">
        <v>8199</v>
      </c>
      <c r="J97" s="175" t="s">
        <v>381</v>
      </c>
    </row>
    <row r="98" spans="1:10" ht="14.25" customHeight="1" x14ac:dyDescent="0.25">
      <c r="A98" s="45" t="s">
        <v>244</v>
      </c>
      <c r="B98" s="45" t="s">
        <v>115</v>
      </c>
      <c r="C98" s="43" t="s">
        <v>90</v>
      </c>
      <c r="D98" s="59" t="s">
        <v>111</v>
      </c>
      <c r="E98" s="108" t="s">
        <v>54</v>
      </c>
      <c r="F98" s="130" t="s">
        <v>52</v>
      </c>
      <c r="G98" s="46" t="s">
        <v>316</v>
      </c>
      <c r="H98" s="108" t="s">
        <v>55</v>
      </c>
      <c r="I98" s="134">
        <v>10892.569999999998</v>
      </c>
      <c r="J98" s="175" t="s">
        <v>381</v>
      </c>
    </row>
    <row r="99" spans="1:10" ht="14.25" customHeight="1" x14ac:dyDescent="0.25">
      <c r="A99" s="45" t="s">
        <v>244</v>
      </c>
      <c r="B99" s="45" t="s">
        <v>98</v>
      </c>
      <c r="C99" s="43" t="s">
        <v>90</v>
      </c>
      <c r="D99" s="59" t="s">
        <v>119</v>
      </c>
      <c r="E99" s="108" t="s">
        <v>54</v>
      </c>
      <c r="F99" s="130" t="s">
        <v>52</v>
      </c>
      <c r="G99" s="46" t="s">
        <v>316</v>
      </c>
      <c r="H99" s="108" t="s">
        <v>55</v>
      </c>
      <c r="I99" s="32">
        <v>936.3900000000001</v>
      </c>
      <c r="J99" s="175" t="s">
        <v>381</v>
      </c>
    </row>
    <row r="100" spans="1:10" ht="14.25" customHeight="1" x14ac:dyDescent="0.25">
      <c r="A100" s="45" t="s">
        <v>244</v>
      </c>
      <c r="B100" s="45" t="s">
        <v>115</v>
      </c>
      <c r="C100" s="43" t="s">
        <v>90</v>
      </c>
      <c r="D100" s="59" t="s">
        <v>119</v>
      </c>
      <c r="E100" s="108" t="s">
        <v>54</v>
      </c>
      <c r="F100" s="131" t="s">
        <v>52</v>
      </c>
      <c r="G100" s="46" t="s">
        <v>316</v>
      </c>
      <c r="H100" s="108" t="s">
        <v>55</v>
      </c>
      <c r="I100" s="134">
        <v>4617.78</v>
      </c>
      <c r="J100" s="175" t="s">
        <v>381</v>
      </c>
    </row>
    <row r="101" spans="1:10" ht="14.25" customHeight="1" x14ac:dyDescent="0.25">
      <c r="A101" s="45" t="s">
        <v>244</v>
      </c>
      <c r="B101" s="45" t="s">
        <v>98</v>
      </c>
      <c r="C101" s="43" t="s">
        <v>90</v>
      </c>
      <c r="D101" s="59" t="s">
        <v>357</v>
      </c>
      <c r="E101" s="108" t="s">
        <v>54</v>
      </c>
      <c r="F101" s="130" t="s">
        <v>52</v>
      </c>
      <c r="G101" s="46" t="s">
        <v>316</v>
      </c>
      <c r="H101" s="108" t="s">
        <v>55</v>
      </c>
      <c r="I101" s="32">
        <v>24066.42</v>
      </c>
      <c r="J101" s="175" t="s">
        <v>381</v>
      </c>
    </row>
    <row r="102" spans="1:10" ht="14.25" customHeight="1" x14ac:dyDescent="0.2">
      <c r="A102" s="45" t="s">
        <v>244</v>
      </c>
      <c r="B102" s="45" t="s">
        <v>115</v>
      </c>
      <c r="C102" s="43" t="s">
        <v>90</v>
      </c>
      <c r="D102" s="59" t="s">
        <v>357</v>
      </c>
      <c r="E102" s="108" t="s">
        <v>54</v>
      </c>
      <c r="F102" s="130" t="s">
        <v>52</v>
      </c>
      <c r="G102" s="46" t="s">
        <v>316</v>
      </c>
      <c r="H102" s="108" t="s">
        <v>55</v>
      </c>
      <c r="I102" s="133">
        <v>59320.329999999994</v>
      </c>
      <c r="J102" s="175" t="s">
        <v>381</v>
      </c>
    </row>
    <row r="103" spans="1:10" ht="14.25" customHeight="1" x14ac:dyDescent="0.25">
      <c r="A103" s="45" t="s">
        <v>244</v>
      </c>
      <c r="B103" s="45" t="s">
        <v>98</v>
      </c>
      <c r="C103" s="43" t="s">
        <v>90</v>
      </c>
      <c r="D103" s="59" t="s">
        <v>101</v>
      </c>
      <c r="E103" s="46" t="s">
        <v>54</v>
      </c>
      <c r="F103" s="130" t="s">
        <v>139</v>
      </c>
      <c r="G103" s="46" t="s">
        <v>322</v>
      </c>
      <c r="H103" s="108" t="s">
        <v>55</v>
      </c>
      <c r="I103" s="32">
        <v>10552</v>
      </c>
      <c r="J103" s="175" t="s">
        <v>381</v>
      </c>
    </row>
    <row r="104" spans="1:10" ht="14.25" customHeight="1" x14ac:dyDescent="0.25">
      <c r="A104" s="45" t="s">
        <v>244</v>
      </c>
      <c r="B104" s="45" t="s">
        <v>115</v>
      </c>
      <c r="C104" s="43" t="s">
        <v>90</v>
      </c>
      <c r="D104" s="59" t="s">
        <v>101</v>
      </c>
      <c r="E104" s="46" t="s">
        <v>54</v>
      </c>
      <c r="F104" s="131" t="s">
        <v>139</v>
      </c>
      <c r="G104" s="46" t="s">
        <v>322</v>
      </c>
      <c r="H104" s="108" t="s">
        <v>55</v>
      </c>
      <c r="I104" s="134">
        <v>11365.19</v>
      </c>
      <c r="J104" s="175" t="s">
        <v>381</v>
      </c>
    </row>
    <row r="105" spans="1:10" ht="14.25" customHeight="1" x14ac:dyDescent="0.25">
      <c r="A105" s="45" t="s">
        <v>244</v>
      </c>
      <c r="B105" s="45" t="s">
        <v>115</v>
      </c>
      <c r="C105" s="43" t="s">
        <v>90</v>
      </c>
      <c r="D105" s="59" t="s">
        <v>103</v>
      </c>
      <c r="E105" s="46" t="s">
        <v>54</v>
      </c>
      <c r="F105" s="131" t="s">
        <v>139</v>
      </c>
      <c r="G105" s="46" t="s">
        <v>322</v>
      </c>
      <c r="H105" s="108" t="s">
        <v>55</v>
      </c>
      <c r="I105" s="134">
        <v>8415.09</v>
      </c>
      <c r="J105" s="175" t="s">
        <v>381</v>
      </c>
    </row>
    <row r="106" spans="1:10" ht="14.65" customHeight="1" x14ac:dyDescent="0.25">
      <c r="A106" s="45" t="s">
        <v>244</v>
      </c>
      <c r="B106" s="45" t="s">
        <v>98</v>
      </c>
      <c r="C106" s="43" t="s">
        <v>90</v>
      </c>
      <c r="D106" s="59" t="s">
        <v>111</v>
      </c>
      <c r="E106" s="46" t="s">
        <v>54</v>
      </c>
      <c r="F106" s="130" t="s">
        <v>139</v>
      </c>
      <c r="G106" s="46" t="s">
        <v>322</v>
      </c>
      <c r="H106" s="108" t="s">
        <v>55</v>
      </c>
      <c r="I106" s="32">
        <v>7884.7000000000007</v>
      </c>
      <c r="J106" s="175" t="s">
        <v>381</v>
      </c>
    </row>
    <row r="107" spans="1:10" ht="14.65" customHeight="1" x14ac:dyDescent="0.25">
      <c r="A107" s="45" t="s">
        <v>244</v>
      </c>
      <c r="B107" s="45" t="s">
        <v>115</v>
      </c>
      <c r="C107" s="43" t="s">
        <v>90</v>
      </c>
      <c r="D107" s="59" t="s">
        <v>111</v>
      </c>
      <c r="E107" s="46" t="s">
        <v>54</v>
      </c>
      <c r="F107" s="130" t="s">
        <v>139</v>
      </c>
      <c r="G107" s="46" t="s">
        <v>322</v>
      </c>
      <c r="H107" s="108" t="s">
        <v>55</v>
      </c>
      <c r="I107" s="134">
        <v>12225.550000000001</v>
      </c>
      <c r="J107" s="175" t="s">
        <v>381</v>
      </c>
    </row>
    <row r="108" spans="1:10" ht="14.25" customHeight="1" x14ac:dyDescent="0.25">
      <c r="A108" s="45" t="s">
        <v>244</v>
      </c>
      <c r="B108" s="45" t="s">
        <v>98</v>
      </c>
      <c r="C108" s="43" t="s">
        <v>90</v>
      </c>
      <c r="D108" s="59" t="s">
        <v>119</v>
      </c>
      <c r="E108" s="46" t="s">
        <v>54</v>
      </c>
      <c r="F108" s="131" t="s">
        <v>139</v>
      </c>
      <c r="G108" s="46" t="s">
        <v>322</v>
      </c>
      <c r="H108" s="108" t="s">
        <v>55</v>
      </c>
      <c r="I108" s="32">
        <v>1510.93</v>
      </c>
      <c r="J108" s="175" t="s">
        <v>381</v>
      </c>
    </row>
    <row r="109" spans="1:10" ht="14.25" customHeight="1" x14ac:dyDescent="0.2">
      <c r="A109" s="45" t="s">
        <v>244</v>
      </c>
      <c r="B109" s="45" t="s">
        <v>115</v>
      </c>
      <c r="C109" s="43" t="s">
        <v>90</v>
      </c>
      <c r="D109" s="59" t="s">
        <v>119</v>
      </c>
      <c r="E109" s="46" t="s">
        <v>54</v>
      </c>
      <c r="F109" s="130" t="s">
        <v>139</v>
      </c>
      <c r="G109" s="46" t="s">
        <v>322</v>
      </c>
      <c r="H109" s="108" t="s">
        <v>55</v>
      </c>
      <c r="I109" s="133">
        <v>3905.2499999999995</v>
      </c>
      <c r="J109" s="175" t="s">
        <v>381</v>
      </c>
    </row>
    <row r="110" spans="1:10" ht="14.25" customHeight="1" x14ac:dyDescent="0.2">
      <c r="A110" s="45" t="s">
        <v>244</v>
      </c>
      <c r="B110" s="45" t="s">
        <v>115</v>
      </c>
      <c r="C110" s="43" t="s">
        <v>90</v>
      </c>
      <c r="D110" s="59" t="s">
        <v>357</v>
      </c>
      <c r="E110" s="46" t="s">
        <v>54</v>
      </c>
      <c r="F110" s="130" t="s">
        <v>139</v>
      </c>
      <c r="G110" s="46" t="s">
        <v>322</v>
      </c>
      <c r="H110" s="108" t="s">
        <v>55</v>
      </c>
      <c r="I110" s="133">
        <v>2643.11</v>
      </c>
      <c r="J110" s="175" t="s">
        <v>381</v>
      </c>
    </row>
    <row r="111" spans="1:10" ht="14.25" customHeight="1" x14ac:dyDescent="0.25">
      <c r="A111" s="45" t="s">
        <v>244</v>
      </c>
      <c r="B111" s="45" t="s">
        <v>98</v>
      </c>
      <c r="C111" s="43" t="s">
        <v>90</v>
      </c>
      <c r="D111" s="59" t="s">
        <v>357</v>
      </c>
      <c r="E111" s="46" t="s">
        <v>54</v>
      </c>
      <c r="F111" s="131" t="s">
        <v>139</v>
      </c>
      <c r="G111" s="46" t="s">
        <v>322</v>
      </c>
      <c r="H111" s="108" t="s">
        <v>55</v>
      </c>
      <c r="I111" s="134">
        <v>20745.860000000004</v>
      </c>
      <c r="J111" s="175" t="s">
        <v>381</v>
      </c>
    </row>
    <row r="112" spans="1:10" ht="14.25" customHeight="1" x14ac:dyDescent="0.2">
      <c r="A112" s="45" t="s">
        <v>244</v>
      </c>
      <c r="B112" s="45" t="s">
        <v>115</v>
      </c>
      <c r="C112" s="43" t="s">
        <v>90</v>
      </c>
      <c r="D112" s="59" t="s">
        <v>357</v>
      </c>
      <c r="E112" s="46" t="s">
        <v>54</v>
      </c>
      <c r="F112" s="130" t="s">
        <v>139</v>
      </c>
      <c r="G112" s="46" t="s">
        <v>322</v>
      </c>
      <c r="H112" s="108" t="s">
        <v>55</v>
      </c>
      <c r="I112" s="133">
        <v>63848.359999999979</v>
      </c>
      <c r="J112" s="175" t="s">
        <v>381</v>
      </c>
    </row>
    <row r="113" spans="1:10" ht="14.25" customHeight="1" x14ac:dyDescent="0.25">
      <c r="A113" s="45" t="s">
        <v>244</v>
      </c>
      <c r="B113" s="45" t="s">
        <v>98</v>
      </c>
      <c r="C113" s="43" t="s">
        <v>90</v>
      </c>
      <c r="D113" s="59" t="s">
        <v>357</v>
      </c>
      <c r="E113" s="46" t="s">
        <v>54</v>
      </c>
      <c r="F113" s="130" t="s">
        <v>53</v>
      </c>
      <c r="G113" s="46" t="s">
        <v>344</v>
      </c>
      <c r="H113" s="108" t="s">
        <v>55</v>
      </c>
      <c r="I113" s="134">
        <v>325.5</v>
      </c>
      <c r="J113" s="175" t="s">
        <v>381</v>
      </c>
    </row>
    <row r="114" spans="1:10" ht="14.25" customHeight="1" x14ac:dyDescent="0.2">
      <c r="A114" s="45" t="s">
        <v>244</v>
      </c>
      <c r="B114" s="45" t="s">
        <v>115</v>
      </c>
      <c r="C114" s="43" t="s">
        <v>90</v>
      </c>
      <c r="D114" s="59" t="s">
        <v>357</v>
      </c>
      <c r="E114" s="46" t="s">
        <v>54</v>
      </c>
      <c r="F114" s="131" t="s">
        <v>53</v>
      </c>
      <c r="G114" s="46" t="s">
        <v>344</v>
      </c>
      <c r="H114" s="108" t="s">
        <v>55</v>
      </c>
      <c r="I114" s="133">
        <v>5353.1</v>
      </c>
      <c r="J114" s="175" t="s">
        <v>381</v>
      </c>
    </row>
    <row r="115" spans="1:10" ht="14.45" customHeight="1" x14ac:dyDescent="0.25">
      <c r="A115" s="45" t="s">
        <v>244</v>
      </c>
      <c r="B115" s="45" t="s">
        <v>98</v>
      </c>
      <c r="C115" s="43" t="s">
        <v>90</v>
      </c>
      <c r="D115" s="59" t="s">
        <v>357</v>
      </c>
      <c r="E115" s="46" t="s">
        <v>54</v>
      </c>
      <c r="F115" s="131" t="s">
        <v>53</v>
      </c>
      <c r="G115" s="46" t="s">
        <v>345</v>
      </c>
      <c r="H115" s="108" t="s">
        <v>55</v>
      </c>
      <c r="I115" s="134">
        <v>204</v>
      </c>
      <c r="J115" s="175" t="s">
        <v>381</v>
      </c>
    </row>
    <row r="116" spans="1:10" ht="14.45" customHeight="1" x14ac:dyDescent="0.2">
      <c r="A116" s="45" t="s">
        <v>244</v>
      </c>
      <c r="B116" s="45" t="s">
        <v>115</v>
      </c>
      <c r="C116" s="43" t="s">
        <v>90</v>
      </c>
      <c r="D116" s="59" t="s">
        <v>357</v>
      </c>
      <c r="E116" s="46" t="s">
        <v>54</v>
      </c>
      <c r="F116" s="130" t="s">
        <v>53</v>
      </c>
      <c r="G116" s="46" t="s">
        <v>345</v>
      </c>
      <c r="H116" s="108" t="s">
        <v>55</v>
      </c>
      <c r="I116" s="133">
        <v>2410.5</v>
      </c>
      <c r="J116" s="175" t="s">
        <v>381</v>
      </c>
    </row>
    <row r="117" spans="1:10" ht="14.45" customHeight="1" x14ac:dyDescent="0.25">
      <c r="A117" s="45" t="s">
        <v>244</v>
      </c>
      <c r="B117" s="45" t="s">
        <v>98</v>
      </c>
      <c r="C117" s="43" t="s">
        <v>90</v>
      </c>
      <c r="D117" s="59" t="s">
        <v>101</v>
      </c>
      <c r="E117" s="46" t="s">
        <v>54</v>
      </c>
      <c r="F117" s="131" t="s">
        <v>53</v>
      </c>
      <c r="G117" s="46" t="s">
        <v>332</v>
      </c>
      <c r="H117" s="108" t="s">
        <v>55</v>
      </c>
      <c r="I117" s="134">
        <v>1071.9000000000001</v>
      </c>
      <c r="J117" s="175" t="s">
        <v>381</v>
      </c>
    </row>
    <row r="118" spans="1:10" ht="14.45" customHeight="1" x14ac:dyDescent="0.25">
      <c r="A118" s="45" t="s">
        <v>244</v>
      </c>
      <c r="B118" s="45" t="s">
        <v>115</v>
      </c>
      <c r="C118" s="43" t="s">
        <v>90</v>
      </c>
      <c r="D118" s="59" t="s">
        <v>101</v>
      </c>
      <c r="E118" s="46" t="s">
        <v>54</v>
      </c>
      <c r="F118" s="130" t="s">
        <v>53</v>
      </c>
      <c r="G118" s="46" t="s">
        <v>332</v>
      </c>
      <c r="H118" s="108" t="s">
        <v>55</v>
      </c>
      <c r="I118" s="134">
        <v>19.95</v>
      </c>
      <c r="J118" s="175" t="s">
        <v>381</v>
      </c>
    </row>
    <row r="119" spans="1:10" ht="14.45" customHeight="1" x14ac:dyDescent="0.25">
      <c r="A119" s="45" t="s">
        <v>244</v>
      </c>
      <c r="B119" s="45" t="s">
        <v>115</v>
      </c>
      <c r="C119" s="43" t="s">
        <v>90</v>
      </c>
      <c r="D119" s="59" t="s">
        <v>103</v>
      </c>
      <c r="E119" s="46" t="s">
        <v>54</v>
      </c>
      <c r="F119" s="130" t="s">
        <v>53</v>
      </c>
      <c r="G119" s="46" t="s">
        <v>332</v>
      </c>
      <c r="H119" s="108" t="s">
        <v>55</v>
      </c>
      <c r="I119" s="134">
        <v>5435.3899999999994</v>
      </c>
      <c r="J119" s="175" t="s">
        <v>381</v>
      </c>
    </row>
    <row r="120" spans="1:10" ht="14.45" customHeight="1" x14ac:dyDescent="0.25">
      <c r="A120" s="45" t="s">
        <v>244</v>
      </c>
      <c r="B120" s="45" t="s">
        <v>98</v>
      </c>
      <c r="C120" s="43" t="s">
        <v>90</v>
      </c>
      <c r="D120" s="59" t="s">
        <v>111</v>
      </c>
      <c r="E120" s="46" t="s">
        <v>54</v>
      </c>
      <c r="F120" s="130" t="s">
        <v>53</v>
      </c>
      <c r="G120" s="46" t="s">
        <v>332</v>
      </c>
      <c r="H120" s="108" t="s">
        <v>55</v>
      </c>
      <c r="I120" s="134">
        <v>110.25</v>
      </c>
      <c r="J120" s="175" t="s">
        <v>381</v>
      </c>
    </row>
    <row r="121" spans="1:10" ht="14.45" customHeight="1" x14ac:dyDescent="0.25">
      <c r="A121" s="45" t="s">
        <v>244</v>
      </c>
      <c r="B121" s="45" t="s">
        <v>98</v>
      </c>
      <c r="C121" s="43" t="s">
        <v>90</v>
      </c>
      <c r="D121" s="59" t="s">
        <v>119</v>
      </c>
      <c r="E121" s="46" t="s">
        <v>54</v>
      </c>
      <c r="F121" s="130" t="s">
        <v>53</v>
      </c>
      <c r="G121" s="46" t="s">
        <v>332</v>
      </c>
      <c r="H121" s="108" t="s">
        <v>55</v>
      </c>
      <c r="I121" s="134">
        <v>437.85</v>
      </c>
      <c r="J121" s="175" t="s">
        <v>381</v>
      </c>
    </row>
    <row r="122" spans="1:10" ht="16.899999999999999" customHeight="1" x14ac:dyDescent="0.2">
      <c r="A122" s="45" t="s">
        <v>244</v>
      </c>
      <c r="B122" s="45" t="s">
        <v>115</v>
      </c>
      <c r="C122" s="43" t="s">
        <v>90</v>
      </c>
      <c r="D122" s="59" t="s">
        <v>119</v>
      </c>
      <c r="E122" s="46" t="s">
        <v>54</v>
      </c>
      <c r="F122" s="131" t="s">
        <v>53</v>
      </c>
      <c r="G122" s="46" t="s">
        <v>332</v>
      </c>
      <c r="H122" s="108" t="s">
        <v>55</v>
      </c>
      <c r="I122" s="133">
        <v>95.55</v>
      </c>
      <c r="J122" s="175" t="s">
        <v>381</v>
      </c>
    </row>
    <row r="123" spans="1:10" ht="12" customHeight="1" x14ac:dyDescent="0.25">
      <c r="A123" s="45" t="s">
        <v>244</v>
      </c>
      <c r="B123" s="45" t="s">
        <v>98</v>
      </c>
      <c r="C123" s="43" t="s">
        <v>90</v>
      </c>
      <c r="D123" s="59" t="s">
        <v>357</v>
      </c>
      <c r="E123" s="46" t="s">
        <v>54</v>
      </c>
      <c r="F123" s="130" t="s">
        <v>53</v>
      </c>
      <c r="G123" s="46" t="s">
        <v>332</v>
      </c>
      <c r="H123" s="108" t="s">
        <v>55</v>
      </c>
      <c r="I123" s="134">
        <v>4873.24</v>
      </c>
      <c r="J123" s="175" t="s">
        <v>381</v>
      </c>
    </row>
    <row r="124" spans="1:10" ht="15" customHeight="1" x14ac:dyDescent="0.2">
      <c r="A124" s="45" t="s">
        <v>244</v>
      </c>
      <c r="B124" s="45" t="s">
        <v>115</v>
      </c>
      <c r="C124" s="43" t="s">
        <v>90</v>
      </c>
      <c r="D124" s="59" t="s">
        <v>357</v>
      </c>
      <c r="E124" s="46" t="s">
        <v>54</v>
      </c>
      <c r="F124" s="131" t="s">
        <v>53</v>
      </c>
      <c r="G124" s="46" t="s">
        <v>332</v>
      </c>
      <c r="H124" s="108" t="s">
        <v>55</v>
      </c>
      <c r="I124" s="133">
        <v>14523.310000000001</v>
      </c>
      <c r="J124" s="175" t="s">
        <v>381</v>
      </c>
    </row>
    <row r="125" spans="1:10" ht="14.45" customHeight="1" x14ac:dyDescent="0.25">
      <c r="A125" s="45" t="s">
        <v>244</v>
      </c>
      <c r="B125" s="45" t="s">
        <v>115</v>
      </c>
      <c r="C125" s="43" t="s">
        <v>90</v>
      </c>
      <c r="D125" s="59" t="s">
        <v>357</v>
      </c>
      <c r="E125" s="46" t="s">
        <v>54</v>
      </c>
      <c r="F125" s="130" t="s">
        <v>53</v>
      </c>
      <c r="G125" s="46" t="s">
        <v>355</v>
      </c>
      <c r="H125" s="108" t="s">
        <v>55</v>
      </c>
      <c r="I125" s="134">
        <v>33.68</v>
      </c>
      <c r="J125" s="175" t="s">
        <v>381</v>
      </c>
    </row>
    <row r="126" spans="1:10" ht="14.45" customHeight="1" x14ac:dyDescent="0.25">
      <c r="A126" s="45" t="s">
        <v>244</v>
      </c>
      <c r="B126" s="45" t="s">
        <v>98</v>
      </c>
      <c r="C126" s="43" t="s">
        <v>90</v>
      </c>
      <c r="D126" s="59" t="s">
        <v>111</v>
      </c>
      <c r="E126" s="46" t="s">
        <v>56</v>
      </c>
      <c r="F126" s="130" t="s">
        <v>109</v>
      </c>
      <c r="G126" s="46" t="s">
        <v>336</v>
      </c>
      <c r="H126" s="108" t="s">
        <v>55</v>
      </c>
      <c r="I126" s="134">
        <v>6.5</v>
      </c>
      <c r="J126" s="175" t="s">
        <v>381</v>
      </c>
    </row>
    <row r="127" spans="1:10" ht="14.45" customHeight="1" x14ac:dyDescent="0.25">
      <c r="A127" s="45" t="s">
        <v>244</v>
      </c>
      <c r="B127" s="45" t="s">
        <v>98</v>
      </c>
      <c r="C127" s="43" t="s">
        <v>90</v>
      </c>
      <c r="D127" s="59" t="s">
        <v>357</v>
      </c>
      <c r="E127" s="46" t="s">
        <v>56</v>
      </c>
      <c r="F127" s="131" t="s">
        <v>109</v>
      </c>
      <c r="G127" s="46" t="s">
        <v>336</v>
      </c>
      <c r="H127" s="108" t="s">
        <v>55</v>
      </c>
      <c r="I127" s="134">
        <v>9.8000000000000007</v>
      </c>
      <c r="J127" s="175" t="s">
        <v>381</v>
      </c>
    </row>
    <row r="128" spans="1:10" ht="14.45" customHeight="1" x14ac:dyDescent="0.25">
      <c r="A128" s="45" t="s">
        <v>244</v>
      </c>
      <c r="B128" s="45" t="s">
        <v>98</v>
      </c>
      <c r="C128" s="43" t="s">
        <v>90</v>
      </c>
      <c r="D128" s="59" t="s">
        <v>119</v>
      </c>
      <c r="E128" s="108" t="s">
        <v>54</v>
      </c>
      <c r="F128" s="131" t="s">
        <v>52</v>
      </c>
      <c r="G128" s="46" t="s">
        <v>338</v>
      </c>
      <c r="H128" s="108" t="s">
        <v>55</v>
      </c>
      <c r="I128" s="32">
        <v>477.37</v>
      </c>
      <c r="J128" s="175" t="s">
        <v>381</v>
      </c>
    </row>
    <row r="129" spans="1:10" ht="14.45" customHeight="1" x14ac:dyDescent="0.2">
      <c r="A129" s="45" t="s">
        <v>244</v>
      </c>
      <c r="B129" s="45" t="s">
        <v>115</v>
      </c>
      <c r="C129" s="43" t="s">
        <v>90</v>
      </c>
      <c r="D129" s="59" t="s">
        <v>357</v>
      </c>
      <c r="E129" s="108" t="s">
        <v>54</v>
      </c>
      <c r="F129" s="131" t="s">
        <v>52</v>
      </c>
      <c r="G129" s="46" t="s">
        <v>338</v>
      </c>
      <c r="H129" s="108" t="s">
        <v>55</v>
      </c>
      <c r="I129" s="133">
        <v>6389.16</v>
      </c>
      <c r="J129" s="175" t="s">
        <v>381</v>
      </c>
    </row>
    <row r="130" spans="1:10" ht="14.25" customHeight="1" x14ac:dyDescent="0.25">
      <c r="A130" s="45" t="s">
        <v>244</v>
      </c>
      <c r="B130" s="45" t="s">
        <v>98</v>
      </c>
      <c r="C130" s="43" t="s">
        <v>90</v>
      </c>
      <c r="D130" s="59" t="s">
        <v>357</v>
      </c>
      <c r="E130" s="108" t="s">
        <v>54</v>
      </c>
      <c r="F130" s="131" t="s">
        <v>52</v>
      </c>
      <c r="G130" s="46" t="s">
        <v>338</v>
      </c>
      <c r="H130" s="108" t="s">
        <v>55</v>
      </c>
      <c r="I130" s="32">
        <v>1874.98</v>
      </c>
      <c r="J130" s="175" t="s">
        <v>381</v>
      </c>
    </row>
    <row r="131" spans="1:10" ht="14.25" customHeight="1" x14ac:dyDescent="0.2">
      <c r="A131" s="45" t="s">
        <v>244</v>
      </c>
      <c r="B131" s="45" t="s">
        <v>115</v>
      </c>
      <c r="C131" s="43" t="s">
        <v>90</v>
      </c>
      <c r="D131" s="59" t="s">
        <v>357</v>
      </c>
      <c r="E131" s="108" t="s">
        <v>54</v>
      </c>
      <c r="F131" s="131" t="s">
        <v>52</v>
      </c>
      <c r="G131" s="46" t="s">
        <v>338</v>
      </c>
      <c r="H131" s="108" t="s">
        <v>55</v>
      </c>
      <c r="I131" s="133">
        <v>-3514.16</v>
      </c>
      <c r="J131" s="175" t="s">
        <v>381</v>
      </c>
    </row>
    <row r="132" spans="1:10" ht="14.25" customHeight="1" x14ac:dyDescent="0.25">
      <c r="A132" s="45" t="s">
        <v>244</v>
      </c>
      <c r="B132" s="45" t="s">
        <v>98</v>
      </c>
      <c r="C132" s="43" t="s">
        <v>90</v>
      </c>
      <c r="D132" s="59" t="s">
        <v>119</v>
      </c>
      <c r="E132" s="108" t="s">
        <v>54</v>
      </c>
      <c r="F132" s="130" t="s">
        <v>51</v>
      </c>
      <c r="G132" s="46" t="s">
        <v>339</v>
      </c>
      <c r="H132" s="108" t="s">
        <v>55</v>
      </c>
      <c r="I132" s="32">
        <v>1400.77</v>
      </c>
      <c r="J132" s="175" t="s">
        <v>381</v>
      </c>
    </row>
    <row r="133" spans="1:10" ht="14.25" customHeight="1" x14ac:dyDescent="0.2">
      <c r="A133" s="45" t="s">
        <v>244</v>
      </c>
      <c r="B133" s="45" t="s">
        <v>115</v>
      </c>
      <c r="C133" s="43" t="s">
        <v>90</v>
      </c>
      <c r="D133" s="59" t="s">
        <v>357</v>
      </c>
      <c r="E133" s="108" t="s">
        <v>54</v>
      </c>
      <c r="F133" s="130" t="s">
        <v>51</v>
      </c>
      <c r="G133" s="46" t="s">
        <v>339</v>
      </c>
      <c r="H133" s="108" t="s">
        <v>55</v>
      </c>
      <c r="I133" s="133">
        <v>11814</v>
      </c>
      <c r="J133" s="175" t="s">
        <v>381</v>
      </c>
    </row>
    <row r="134" spans="1:10" ht="13.9" customHeight="1" x14ac:dyDescent="0.25">
      <c r="A134" s="45" t="s">
        <v>244</v>
      </c>
      <c r="B134" s="45" t="s">
        <v>98</v>
      </c>
      <c r="C134" s="43" t="s">
        <v>90</v>
      </c>
      <c r="D134" s="59" t="s">
        <v>357</v>
      </c>
      <c r="E134" s="108" t="s">
        <v>54</v>
      </c>
      <c r="F134" s="131" t="s">
        <v>51</v>
      </c>
      <c r="G134" s="46" t="s">
        <v>339</v>
      </c>
      <c r="H134" s="108" t="s">
        <v>55</v>
      </c>
      <c r="I134" s="134">
        <v>2612.71</v>
      </c>
      <c r="J134" s="175" t="s">
        <v>381</v>
      </c>
    </row>
    <row r="135" spans="1:10" ht="14.25" customHeight="1" x14ac:dyDescent="0.2">
      <c r="A135" s="45" t="s">
        <v>244</v>
      </c>
      <c r="B135" s="45" t="s">
        <v>115</v>
      </c>
      <c r="C135" s="43" t="s">
        <v>90</v>
      </c>
      <c r="D135" s="59" t="s">
        <v>357</v>
      </c>
      <c r="E135" s="108" t="s">
        <v>54</v>
      </c>
      <c r="F135" s="130" t="s">
        <v>51</v>
      </c>
      <c r="G135" s="46" t="s">
        <v>339</v>
      </c>
      <c r="H135" s="108" t="s">
        <v>55</v>
      </c>
      <c r="I135" s="133">
        <v>-8262.760000000002</v>
      </c>
      <c r="J135" s="175" t="s">
        <v>381</v>
      </c>
    </row>
    <row r="136" spans="1:10" ht="12" customHeight="1" x14ac:dyDescent="0.25">
      <c r="A136" s="45" t="s">
        <v>244</v>
      </c>
      <c r="B136" s="45" t="s">
        <v>115</v>
      </c>
      <c r="C136" s="43" t="s">
        <v>90</v>
      </c>
      <c r="D136" s="59" t="s">
        <v>111</v>
      </c>
      <c r="E136" s="108" t="s">
        <v>54</v>
      </c>
      <c r="F136" s="130" t="s">
        <v>51</v>
      </c>
      <c r="G136" s="46" t="s">
        <v>349</v>
      </c>
      <c r="H136" s="108" t="s">
        <v>55</v>
      </c>
      <c r="I136" s="134">
        <v>1650</v>
      </c>
      <c r="J136" s="175" t="s">
        <v>381</v>
      </c>
    </row>
    <row r="137" spans="1:10" ht="12" customHeight="1" x14ac:dyDescent="0.25">
      <c r="A137" s="45" t="s">
        <v>244</v>
      </c>
      <c r="B137" s="45" t="s">
        <v>98</v>
      </c>
      <c r="C137" s="43" t="s">
        <v>90</v>
      </c>
      <c r="D137" s="59" t="s">
        <v>101</v>
      </c>
      <c r="E137" s="108" t="s">
        <v>54</v>
      </c>
      <c r="F137" s="131" t="s">
        <v>52</v>
      </c>
      <c r="G137" s="46" t="s">
        <v>317</v>
      </c>
      <c r="H137" s="108" t="s">
        <v>55</v>
      </c>
      <c r="I137" s="32">
        <v>128.82</v>
      </c>
      <c r="J137" s="175" t="s">
        <v>381</v>
      </c>
    </row>
    <row r="138" spans="1:10" ht="12.6" customHeight="1" x14ac:dyDescent="0.25">
      <c r="A138" s="45" t="s">
        <v>244</v>
      </c>
      <c r="B138" s="45" t="s">
        <v>115</v>
      </c>
      <c r="C138" s="43" t="s">
        <v>90</v>
      </c>
      <c r="D138" s="59" t="s">
        <v>101</v>
      </c>
      <c r="E138" s="108" t="s">
        <v>54</v>
      </c>
      <c r="F138" s="130" t="s">
        <v>52</v>
      </c>
      <c r="G138" s="46" t="s">
        <v>317</v>
      </c>
      <c r="H138" s="108" t="s">
        <v>55</v>
      </c>
      <c r="I138" s="134">
        <v>178.01999999999998</v>
      </c>
      <c r="J138" s="175" t="s">
        <v>381</v>
      </c>
    </row>
    <row r="139" spans="1:10" ht="14.25" customHeight="1" x14ac:dyDescent="0.25">
      <c r="A139" s="45" t="s">
        <v>244</v>
      </c>
      <c r="B139" s="45" t="s">
        <v>115</v>
      </c>
      <c r="C139" s="43" t="s">
        <v>90</v>
      </c>
      <c r="D139" s="59" t="s">
        <v>103</v>
      </c>
      <c r="E139" s="108" t="s">
        <v>54</v>
      </c>
      <c r="F139" s="131" t="s">
        <v>52</v>
      </c>
      <c r="G139" s="46" t="s">
        <v>317</v>
      </c>
      <c r="H139" s="108" t="s">
        <v>55</v>
      </c>
      <c r="I139" s="134">
        <v>137.46</v>
      </c>
      <c r="J139" s="175" t="s">
        <v>381</v>
      </c>
    </row>
    <row r="140" spans="1:10" ht="14.25" customHeight="1" x14ac:dyDescent="0.25">
      <c r="A140" s="45" t="s">
        <v>244</v>
      </c>
      <c r="B140" s="45" t="s">
        <v>98</v>
      </c>
      <c r="C140" s="43" t="s">
        <v>90</v>
      </c>
      <c r="D140" s="59" t="s">
        <v>111</v>
      </c>
      <c r="E140" s="108" t="s">
        <v>54</v>
      </c>
      <c r="F140" s="130" t="s">
        <v>52</v>
      </c>
      <c r="G140" s="46" t="s">
        <v>317</v>
      </c>
      <c r="H140" s="108" t="s">
        <v>55</v>
      </c>
      <c r="I140" s="32">
        <v>109.06000000000002</v>
      </c>
      <c r="J140" s="175" t="s">
        <v>381</v>
      </c>
    </row>
    <row r="141" spans="1:10" ht="14.25" customHeight="1" x14ac:dyDescent="0.25">
      <c r="A141" s="45" t="s">
        <v>244</v>
      </c>
      <c r="B141" s="45" t="s">
        <v>115</v>
      </c>
      <c r="C141" s="43" t="s">
        <v>90</v>
      </c>
      <c r="D141" s="59" t="s">
        <v>111</v>
      </c>
      <c r="E141" s="108" t="s">
        <v>54</v>
      </c>
      <c r="F141" s="131" t="s">
        <v>52</v>
      </c>
      <c r="G141" s="46" t="s">
        <v>317</v>
      </c>
      <c r="H141" s="108" t="s">
        <v>55</v>
      </c>
      <c r="I141" s="134">
        <v>151.73000000000002</v>
      </c>
      <c r="J141" s="175" t="s">
        <v>381</v>
      </c>
    </row>
    <row r="142" spans="1:10" ht="14.25" customHeight="1" x14ac:dyDescent="0.25">
      <c r="A142" s="45" t="s">
        <v>244</v>
      </c>
      <c r="B142" s="45" t="s">
        <v>98</v>
      </c>
      <c r="C142" s="43" t="s">
        <v>90</v>
      </c>
      <c r="D142" s="59" t="s">
        <v>119</v>
      </c>
      <c r="E142" s="108" t="s">
        <v>54</v>
      </c>
      <c r="F142" s="130" t="s">
        <v>52</v>
      </c>
      <c r="G142" s="46" t="s">
        <v>317</v>
      </c>
      <c r="H142" s="108" t="s">
        <v>55</v>
      </c>
      <c r="I142" s="32">
        <v>14.65</v>
      </c>
      <c r="J142" s="175" t="s">
        <v>381</v>
      </c>
    </row>
    <row r="143" spans="1:10" ht="14.45" customHeight="1" x14ac:dyDescent="0.25">
      <c r="A143" s="45" t="s">
        <v>244</v>
      </c>
      <c r="B143" s="45" t="s">
        <v>115</v>
      </c>
      <c r="C143" s="43" t="s">
        <v>90</v>
      </c>
      <c r="D143" s="59" t="s">
        <v>119</v>
      </c>
      <c r="E143" s="108" t="s">
        <v>54</v>
      </c>
      <c r="F143" s="130" t="s">
        <v>52</v>
      </c>
      <c r="G143" s="46" t="s">
        <v>317</v>
      </c>
      <c r="H143" s="108" t="s">
        <v>55</v>
      </c>
      <c r="I143" s="134">
        <v>47.790000000000006</v>
      </c>
      <c r="J143" s="175" t="s">
        <v>381</v>
      </c>
    </row>
    <row r="144" spans="1:10" ht="14.25" customHeight="1" x14ac:dyDescent="0.25">
      <c r="A144" s="45" t="s">
        <v>244</v>
      </c>
      <c r="B144" s="45" t="s">
        <v>98</v>
      </c>
      <c r="C144" s="43" t="s">
        <v>90</v>
      </c>
      <c r="D144" s="59" t="s">
        <v>357</v>
      </c>
      <c r="E144" s="108" t="s">
        <v>54</v>
      </c>
      <c r="F144" s="130" t="s">
        <v>52</v>
      </c>
      <c r="G144" s="46" t="s">
        <v>317</v>
      </c>
      <c r="H144" s="108" t="s">
        <v>55</v>
      </c>
      <c r="I144" s="32">
        <v>229.70000000000002</v>
      </c>
      <c r="J144" s="175" t="s">
        <v>381</v>
      </c>
    </row>
    <row r="145" spans="1:10" ht="14.45" customHeight="1" x14ac:dyDescent="0.2">
      <c r="A145" s="45" t="s">
        <v>244</v>
      </c>
      <c r="B145" s="45" t="s">
        <v>115</v>
      </c>
      <c r="C145" s="43" t="s">
        <v>90</v>
      </c>
      <c r="D145" s="59" t="s">
        <v>357</v>
      </c>
      <c r="E145" s="108" t="s">
        <v>54</v>
      </c>
      <c r="F145" s="130" t="s">
        <v>52</v>
      </c>
      <c r="G145" s="46" t="s">
        <v>317</v>
      </c>
      <c r="H145" s="108" t="s">
        <v>55</v>
      </c>
      <c r="I145" s="133">
        <v>632.1600000000002</v>
      </c>
      <c r="J145" s="175" t="s">
        <v>381</v>
      </c>
    </row>
    <row r="146" spans="1:10" ht="14.45" customHeight="1" x14ac:dyDescent="0.25">
      <c r="A146" s="45" t="s">
        <v>244</v>
      </c>
      <c r="B146" s="45" t="s">
        <v>98</v>
      </c>
      <c r="C146" s="43" t="s">
        <v>90</v>
      </c>
      <c r="D146" s="59" t="s">
        <v>101</v>
      </c>
      <c r="E146" s="108" t="s">
        <v>54</v>
      </c>
      <c r="F146" s="130" t="s">
        <v>52</v>
      </c>
      <c r="G146" s="46" t="s">
        <v>318</v>
      </c>
      <c r="H146" s="108" t="s">
        <v>55</v>
      </c>
      <c r="I146" s="32">
        <v>601.62</v>
      </c>
      <c r="J146" s="175" t="s">
        <v>381</v>
      </c>
    </row>
    <row r="147" spans="1:10" ht="14.45" customHeight="1" x14ac:dyDescent="0.25">
      <c r="A147" s="45" t="s">
        <v>244</v>
      </c>
      <c r="B147" s="45" t="s">
        <v>115</v>
      </c>
      <c r="C147" s="43" t="s">
        <v>90</v>
      </c>
      <c r="D147" s="59" t="s">
        <v>101</v>
      </c>
      <c r="E147" s="108" t="s">
        <v>54</v>
      </c>
      <c r="F147" s="131" t="s">
        <v>52</v>
      </c>
      <c r="G147" s="46" t="s">
        <v>318</v>
      </c>
      <c r="H147" s="108" t="s">
        <v>55</v>
      </c>
      <c r="I147" s="134">
        <v>958.13000000000011</v>
      </c>
      <c r="J147" s="175" t="s">
        <v>381</v>
      </c>
    </row>
    <row r="148" spans="1:10" ht="14.45" customHeight="1" x14ac:dyDescent="0.25">
      <c r="A148" s="45" t="s">
        <v>244</v>
      </c>
      <c r="B148" s="45" t="s">
        <v>115</v>
      </c>
      <c r="C148" s="43" t="s">
        <v>90</v>
      </c>
      <c r="D148" s="59" t="s">
        <v>103</v>
      </c>
      <c r="E148" s="108" t="s">
        <v>54</v>
      </c>
      <c r="F148" s="130" t="s">
        <v>52</v>
      </c>
      <c r="G148" s="46" t="s">
        <v>318</v>
      </c>
      <c r="H148" s="108" t="s">
        <v>55</v>
      </c>
      <c r="I148" s="134">
        <v>717.04000000000008</v>
      </c>
      <c r="J148" s="175" t="s">
        <v>381</v>
      </c>
    </row>
    <row r="149" spans="1:10" ht="14.45" customHeight="1" x14ac:dyDescent="0.25">
      <c r="A149" s="45" t="s">
        <v>244</v>
      </c>
      <c r="B149" s="45" t="s">
        <v>98</v>
      </c>
      <c r="C149" s="43" t="s">
        <v>90</v>
      </c>
      <c r="D149" s="59" t="s">
        <v>111</v>
      </c>
      <c r="E149" s="108" t="s">
        <v>54</v>
      </c>
      <c r="F149" s="131" t="s">
        <v>52</v>
      </c>
      <c r="G149" s="46" t="s">
        <v>318</v>
      </c>
      <c r="H149" s="108" t="s">
        <v>55</v>
      </c>
      <c r="I149" s="32">
        <v>548.4799999999999</v>
      </c>
      <c r="J149" s="175" t="s">
        <v>381</v>
      </c>
    </row>
    <row r="150" spans="1:10" ht="14.45" customHeight="1" x14ac:dyDescent="0.25">
      <c r="A150" s="45" t="s">
        <v>244</v>
      </c>
      <c r="B150" s="45" t="s">
        <v>115</v>
      </c>
      <c r="C150" s="43" t="s">
        <v>90</v>
      </c>
      <c r="D150" s="59" t="s">
        <v>111</v>
      </c>
      <c r="E150" s="108" t="s">
        <v>54</v>
      </c>
      <c r="F150" s="130" t="s">
        <v>52</v>
      </c>
      <c r="G150" s="46" t="s">
        <v>318</v>
      </c>
      <c r="H150" s="108" t="s">
        <v>55</v>
      </c>
      <c r="I150" s="134">
        <v>817.06999999999994</v>
      </c>
      <c r="J150" s="175" t="s">
        <v>381</v>
      </c>
    </row>
    <row r="151" spans="1:10" ht="14.45" customHeight="1" x14ac:dyDescent="0.25">
      <c r="A151" s="45" t="s">
        <v>244</v>
      </c>
      <c r="B151" s="45" t="s">
        <v>98</v>
      </c>
      <c r="C151" s="43" t="s">
        <v>90</v>
      </c>
      <c r="D151" s="59" t="s">
        <v>119</v>
      </c>
      <c r="E151" s="108" t="s">
        <v>54</v>
      </c>
      <c r="F151" s="131" t="s">
        <v>52</v>
      </c>
      <c r="G151" s="46" t="s">
        <v>318</v>
      </c>
      <c r="H151" s="108" t="s">
        <v>55</v>
      </c>
      <c r="I151" s="32">
        <v>91.920000000000016</v>
      </c>
      <c r="J151" s="175" t="s">
        <v>381</v>
      </c>
    </row>
    <row r="152" spans="1:10" ht="14.45" customHeight="1" x14ac:dyDescent="0.25">
      <c r="A152" s="45" t="s">
        <v>244</v>
      </c>
      <c r="B152" s="45" t="s">
        <v>115</v>
      </c>
      <c r="C152" s="43" t="s">
        <v>90</v>
      </c>
      <c r="D152" s="59" t="s">
        <v>119</v>
      </c>
      <c r="E152" s="108" t="s">
        <v>54</v>
      </c>
      <c r="F152" s="131" t="s">
        <v>52</v>
      </c>
      <c r="G152" s="46" t="s">
        <v>318</v>
      </c>
      <c r="H152" s="108" t="s">
        <v>55</v>
      </c>
      <c r="I152" s="32">
        <v>228.28</v>
      </c>
      <c r="J152" s="175" t="s">
        <v>381</v>
      </c>
    </row>
    <row r="153" spans="1:10" ht="14.45" customHeight="1" x14ac:dyDescent="0.25">
      <c r="A153" s="45" t="s">
        <v>244</v>
      </c>
      <c r="B153" s="45" t="s">
        <v>98</v>
      </c>
      <c r="C153" s="43" t="s">
        <v>90</v>
      </c>
      <c r="D153" s="59" t="s">
        <v>357</v>
      </c>
      <c r="E153" s="108" t="s">
        <v>54</v>
      </c>
      <c r="F153" s="131" t="s">
        <v>52</v>
      </c>
      <c r="G153" s="46" t="s">
        <v>318</v>
      </c>
      <c r="H153" s="108" t="s">
        <v>55</v>
      </c>
      <c r="I153" s="32">
        <v>1202.3900000000001</v>
      </c>
      <c r="J153" s="175" t="s">
        <v>381</v>
      </c>
    </row>
    <row r="154" spans="1:10" ht="14.45" customHeight="1" x14ac:dyDescent="0.2">
      <c r="A154" s="45" t="s">
        <v>244</v>
      </c>
      <c r="B154" s="45" t="s">
        <v>115</v>
      </c>
      <c r="C154" s="43" t="s">
        <v>90</v>
      </c>
      <c r="D154" s="59" t="s">
        <v>357</v>
      </c>
      <c r="E154" s="108" t="s">
        <v>54</v>
      </c>
      <c r="F154" s="131" t="s">
        <v>52</v>
      </c>
      <c r="G154" s="46" t="s">
        <v>318</v>
      </c>
      <c r="H154" s="108" t="s">
        <v>55</v>
      </c>
      <c r="I154" s="133">
        <v>4306.4700000000012</v>
      </c>
      <c r="J154" s="175" t="s">
        <v>381</v>
      </c>
    </row>
    <row r="155" spans="1:10" ht="14.45" customHeight="1" x14ac:dyDescent="0.25">
      <c r="A155" s="45" t="s">
        <v>244</v>
      </c>
      <c r="B155" s="45" t="s">
        <v>98</v>
      </c>
      <c r="C155" s="43" t="s">
        <v>90</v>
      </c>
      <c r="D155" s="59" t="s">
        <v>101</v>
      </c>
      <c r="E155" s="46" t="s">
        <v>42</v>
      </c>
      <c r="F155" s="131" t="s">
        <v>59</v>
      </c>
      <c r="G155" s="46" t="s">
        <v>330</v>
      </c>
      <c r="H155" s="108" t="s">
        <v>55</v>
      </c>
      <c r="I155" s="134">
        <v>49.309999999999945</v>
      </c>
      <c r="J155" s="175" t="s">
        <v>381</v>
      </c>
    </row>
    <row r="156" spans="1:10" ht="14.45" customHeight="1" x14ac:dyDescent="0.25">
      <c r="A156" s="45" t="s">
        <v>244</v>
      </c>
      <c r="B156" s="45" t="s">
        <v>115</v>
      </c>
      <c r="C156" s="43" t="s">
        <v>90</v>
      </c>
      <c r="D156" s="59" t="s">
        <v>101</v>
      </c>
      <c r="E156" s="46" t="s">
        <v>42</v>
      </c>
      <c r="F156" s="130" t="s">
        <v>59</v>
      </c>
      <c r="G156" s="46" t="s">
        <v>330</v>
      </c>
      <c r="H156" s="108" t="s">
        <v>55</v>
      </c>
      <c r="I156" s="134">
        <v>32.570000000000164</v>
      </c>
      <c r="J156" s="175" t="s">
        <v>381</v>
      </c>
    </row>
    <row r="157" spans="1:10" ht="14.45" customHeight="1" x14ac:dyDescent="0.25">
      <c r="A157" s="45" t="s">
        <v>244</v>
      </c>
      <c r="B157" s="45" t="s">
        <v>98</v>
      </c>
      <c r="C157" s="43" t="s">
        <v>90</v>
      </c>
      <c r="D157" s="59" t="s">
        <v>103</v>
      </c>
      <c r="E157" s="46" t="s">
        <v>42</v>
      </c>
      <c r="F157" s="130" t="s">
        <v>59</v>
      </c>
      <c r="G157" s="46" t="s">
        <v>330</v>
      </c>
      <c r="H157" s="108" t="s">
        <v>55</v>
      </c>
      <c r="I157" s="134">
        <v>49.309999999999945</v>
      </c>
      <c r="J157" s="175" t="s">
        <v>381</v>
      </c>
    </row>
    <row r="158" spans="1:10" ht="14.25" customHeight="1" x14ac:dyDescent="0.25">
      <c r="A158" s="45" t="s">
        <v>244</v>
      </c>
      <c r="B158" s="45" t="s">
        <v>115</v>
      </c>
      <c r="C158" s="43" t="s">
        <v>90</v>
      </c>
      <c r="D158" s="59" t="s">
        <v>103</v>
      </c>
      <c r="E158" s="46" t="s">
        <v>42</v>
      </c>
      <c r="F158" s="130" t="s">
        <v>59</v>
      </c>
      <c r="G158" s="46" t="s">
        <v>330</v>
      </c>
      <c r="H158" s="108" t="s">
        <v>55</v>
      </c>
      <c r="I158" s="134">
        <v>32.570000000000164</v>
      </c>
      <c r="J158" s="175" t="s">
        <v>381</v>
      </c>
    </row>
    <row r="159" spans="1:10" ht="14.25" customHeight="1" x14ac:dyDescent="0.25">
      <c r="A159" s="45" t="s">
        <v>244</v>
      </c>
      <c r="B159" s="45" t="s">
        <v>98</v>
      </c>
      <c r="C159" s="43" t="s">
        <v>90</v>
      </c>
      <c r="D159" s="59" t="s">
        <v>111</v>
      </c>
      <c r="E159" s="46" t="s">
        <v>42</v>
      </c>
      <c r="F159" s="131" t="s">
        <v>59</v>
      </c>
      <c r="G159" s="46" t="s">
        <v>330</v>
      </c>
      <c r="H159" s="108" t="s">
        <v>55</v>
      </c>
      <c r="I159" s="134">
        <v>63.329999999999927</v>
      </c>
      <c r="J159" s="175" t="s">
        <v>381</v>
      </c>
    </row>
    <row r="160" spans="1:10" ht="14.25" customHeight="1" x14ac:dyDescent="0.25">
      <c r="A160" s="45" t="s">
        <v>244</v>
      </c>
      <c r="B160" s="45" t="s">
        <v>115</v>
      </c>
      <c r="C160" s="43" t="s">
        <v>90</v>
      </c>
      <c r="D160" s="59" t="s">
        <v>111</v>
      </c>
      <c r="E160" s="46" t="s">
        <v>42</v>
      </c>
      <c r="F160" s="130" t="s">
        <v>59</v>
      </c>
      <c r="G160" s="46" t="s">
        <v>330</v>
      </c>
      <c r="H160" s="108" t="s">
        <v>55</v>
      </c>
      <c r="I160" s="134">
        <v>163.18999999999994</v>
      </c>
      <c r="J160" s="175" t="s">
        <v>381</v>
      </c>
    </row>
    <row r="161" spans="1:10" ht="14.25" customHeight="1" x14ac:dyDescent="0.25">
      <c r="A161" s="45" t="s">
        <v>244</v>
      </c>
      <c r="B161" s="45" t="s">
        <v>98</v>
      </c>
      <c r="C161" s="43" t="s">
        <v>90</v>
      </c>
      <c r="D161" s="59" t="s">
        <v>119</v>
      </c>
      <c r="E161" s="46" t="s">
        <v>42</v>
      </c>
      <c r="F161" s="130" t="s">
        <v>59</v>
      </c>
      <c r="G161" s="46" t="s">
        <v>330</v>
      </c>
      <c r="H161" s="108" t="s">
        <v>55</v>
      </c>
      <c r="I161" s="134">
        <v>18.240000000000009</v>
      </c>
      <c r="J161" s="175" t="s">
        <v>381</v>
      </c>
    </row>
    <row r="162" spans="1:10" ht="14.25" customHeight="1" x14ac:dyDescent="0.2">
      <c r="A162" s="45" t="s">
        <v>244</v>
      </c>
      <c r="B162" s="45" t="s">
        <v>115</v>
      </c>
      <c r="C162" s="43" t="s">
        <v>90</v>
      </c>
      <c r="D162" s="59" t="s">
        <v>119</v>
      </c>
      <c r="E162" s="46" t="s">
        <v>42</v>
      </c>
      <c r="F162" s="131" t="s">
        <v>59</v>
      </c>
      <c r="G162" s="46" t="s">
        <v>330</v>
      </c>
      <c r="H162" s="108" t="s">
        <v>55</v>
      </c>
      <c r="I162" s="133">
        <v>127.10999999999999</v>
      </c>
      <c r="J162" s="175" t="s">
        <v>381</v>
      </c>
    </row>
    <row r="163" spans="1:10" ht="14.25" customHeight="1" x14ac:dyDescent="0.25">
      <c r="A163" s="45" t="s">
        <v>244</v>
      </c>
      <c r="B163" s="45" t="s">
        <v>98</v>
      </c>
      <c r="C163" s="43" t="s">
        <v>90</v>
      </c>
      <c r="D163" s="59" t="s">
        <v>357</v>
      </c>
      <c r="E163" s="46" t="s">
        <v>42</v>
      </c>
      <c r="F163" s="130" t="s">
        <v>59</v>
      </c>
      <c r="G163" s="46" t="s">
        <v>330</v>
      </c>
      <c r="H163" s="108" t="s">
        <v>55</v>
      </c>
      <c r="I163" s="134">
        <v>115.69000000000005</v>
      </c>
      <c r="J163" s="175" t="s">
        <v>381</v>
      </c>
    </row>
    <row r="164" spans="1:10" ht="14.25" customHeight="1" x14ac:dyDescent="0.2">
      <c r="A164" s="45" t="s">
        <v>244</v>
      </c>
      <c r="B164" s="45" t="s">
        <v>115</v>
      </c>
      <c r="C164" s="43" t="s">
        <v>90</v>
      </c>
      <c r="D164" s="59" t="s">
        <v>357</v>
      </c>
      <c r="E164" s="46" t="s">
        <v>42</v>
      </c>
      <c r="F164" s="130" t="s">
        <v>59</v>
      </c>
      <c r="G164" s="46" t="s">
        <v>330</v>
      </c>
      <c r="H164" s="108" t="s">
        <v>55</v>
      </c>
      <c r="I164" s="133">
        <v>357.73</v>
      </c>
      <c r="J164" s="175" t="s">
        <v>381</v>
      </c>
    </row>
    <row r="165" spans="1:10" ht="14.45" customHeight="1" x14ac:dyDescent="0.25">
      <c r="A165" s="45" t="s">
        <v>244</v>
      </c>
      <c r="B165" s="45" t="s">
        <v>115</v>
      </c>
      <c r="C165" s="43" t="s">
        <v>90</v>
      </c>
      <c r="D165" s="59" t="s">
        <v>111</v>
      </c>
      <c r="E165" s="108" t="s">
        <v>54</v>
      </c>
      <c r="F165" s="131" t="s">
        <v>52</v>
      </c>
      <c r="G165" s="46" t="s">
        <v>341</v>
      </c>
      <c r="H165" s="108" t="s">
        <v>55</v>
      </c>
      <c r="I165" s="32">
        <v>645.07000000000005</v>
      </c>
      <c r="J165" s="175" t="s">
        <v>381</v>
      </c>
    </row>
    <row r="166" spans="1:10" ht="14.25" customHeight="1" x14ac:dyDescent="0.25">
      <c r="A166" s="45" t="s">
        <v>244</v>
      </c>
      <c r="B166" s="45" t="s">
        <v>115</v>
      </c>
      <c r="C166" s="43" t="s">
        <v>90</v>
      </c>
      <c r="D166" s="59" t="s">
        <v>119</v>
      </c>
      <c r="E166" s="108" t="s">
        <v>54</v>
      </c>
      <c r="F166" s="130" t="s">
        <v>52</v>
      </c>
      <c r="G166" s="46" t="s">
        <v>341</v>
      </c>
      <c r="H166" s="108" t="s">
        <v>55</v>
      </c>
      <c r="I166" s="32">
        <v>480.87</v>
      </c>
      <c r="J166" s="175" t="s">
        <v>381</v>
      </c>
    </row>
    <row r="167" spans="1:10" ht="14.25" customHeight="1" x14ac:dyDescent="0.25">
      <c r="A167" s="45" t="s">
        <v>244</v>
      </c>
      <c r="B167" s="45" t="s">
        <v>98</v>
      </c>
      <c r="C167" s="43" t="s">
        <v>90</v>
      </c>
      <c r="D167" s="59" t="s">
        <v>357</v>
      </c>
      <c r="E167" s="108" t="s">
        <v>54</v>
      </c>
      <c r="F167" s="130" t="s">
        <v>52</v>
      </c>
      <c r="G167" s="46" t="s">
        <v>341</v>
      </c>
      <c r="H167" s="108" t="s">
        <v>55</v>
      </c>
      <c r="I167" s="32">
        <v>1303.0899999999999</v>
      </c>
      <c r="J167" s="175" t="s">
        <v>381</v>
      </c>
    </row>
    <row r="168" spans="1:10" ht="14.25" customHeight="1" x14ac:dyDescent="0.2">
      <c r="A168" s="45" t="s">
        <v>244</v>
      </c>
      <c r="B168" s="45" t="s">
        <v>115</v>
      </c>
      <c r="C168" s="43" t="s">
        <v>90</v>
      </c>
      <c r="D168" s="59" t="s">
        <v>357</v>
      </c>
      <c r="E168" s="108" t="s">
        <v>54</v>
      </c>
      <c r="F168" s="130" t="s">
        <v>52</v>
      </c>
      <c r="G168" s="46" t="s">
        <v>341</v>
      </c>
      <c r="H168" s="108" t="s">
        <v>55</v>
      </c>
      <c r="I168" s="133">
        <v>2690.5699999999997</v>
      </c>
      <c r="J168" s="175" t="s">
        <v>381</v>
      </c>
    </row>
    <row r="169" spans="1:10" ht="14.25" customHeight="1" x14ac:dyDescent="0.2">
      <c r="A169" s="45" t="s">
        <v>244</v>
      </c>
      <c r="B169" s="45" t="s">
        <v>115</v>
      </c>
      <c r="C169" s="43" t="s">
        <v>90</v>
      </c>
      <c r="D169" s="59" t="s">
        <v>357</v>
      </c>
      <c r="E169" s="46" t="s">
        <v>42</v>
      </c>
      <c r="F169" s="131" t="s">
        <v>59</v>
      </c>
      <c r="G169" s="46" t="s">
        <v>353</v>
      </c>
      <c r="H169" s="108" t="s">
        <v>55</v>
      </c>
      <c r="I169" s="133">
        <v>46.62</v>
      </c>
      <c r="J169" s="175" t="s">
        <v>381</v>
      </c>
    </row>
    <row r="170" spans="1:10" ht="14.25" customHeight="1" x14ac:dyDescent="0.2">
      <c r="A170" s="45" t="s">
        <v>244</v>
      </c>
      <c r="B170" s="45" t="s">
        <v>115</v>
      </c>
      <c r="C170" s="43" t="s">
        <v>90</v>
      </c>
      <c r="D170" s="59" t="s">
        <v>357</v>
      </c>
      <c r="E170" s="46" t="s">
        <v>42</v>
      </c>
      <c r="F170" s="131" t="s">
        <v>136</v>
      </c>
      <c r="G170" s="46" t="s">
        <v>308</v>
      </c>
      <c r="H170" s="108" t="s">
        <v>55</v>
      </c>
      <c r="I170" s="133">
        <v>1963.64</v>
      </c>
      <c r="J170" s="175" t="s">
        <v>381</v>
      </c>
    </row>
    <row r="171" spans="1:10" ht="14.25" customHeight="1" x14ac:dyDescent="0.25">
      <c r="A171" s="45" t="s">
        <v>244</v>
      </c>
      <c r="B171" s="45" t="s">
        <v>98</v>
      </c>
      <c r="C171" s="43" t="s">
        <v>90</v>
      </c>
      <c r="D171" s="59" t="s">
        <v>357</v>
      </c>
      <c r="E171" s="46" t="s">
        <v>56</v>
      </c>
      <c r="F171" s="130" t="s">
        <v>109</v>
      </c>
      <c r="G171" s="46" t="s">
        <v>308</v>
      </c>
      <c r="H171" s="108" t="s">
        <v>55</v>
      </c>
      <c r="I171" s="134">
        <v>727.5</v>
      </c>
      <c r="J171" s="175" t="s">
        <v>381</v>
      </c>
    </row>
    <row r="172" spans="1:10" ht="14.25" customHeight="1" x14ac:dyDescent="0.2">
      <c r="A172" s="45" t="s">
        <v>244</v>
      </c>
      <c r="B172" s="45" t="s">
        <v>115</v>
      </c>
      <c r="C172" s="43" t="s">
        <v>90</v>
      </c>
      <c r="D172" s="59" t="s">
        <v>357</v>
      </c>
      <c r="E172" s="46" t="s">
        <v>56</v>
      </c>
      <c r="F172" s="130" t="s">
        <v>109</v>
      </c>
      <c r="G172" s="46" t="s">
        <v>308</v>
      </c>
      <c r="H172" s="108" t="s">
        <v>55</v>
      </c>
      <c r="I172" s="133">
        <v>1455</v>
      </c>
      <c r="J172" s="175" t="s">
        <v>381</v>
      </c>
    </row>
    <row r="173" spans="1:10" ht="14.45" customHeight="1" x14ac:dyDescent="0.25">
      <c r="A173" s="45" t="s">
        <v>244</v>
      </c>
      <c r="B173" s="45" t="s">
        <v>98</v>
      </c>
      <c r="C173" s="43" t="s">
        <v>90</v>
      </c>
      <c r="D173" s="59" t="s">
        <v>101</v>
      </c>
      <c r="E173" s="46" t="s">
        <v>42</v>
      </c>
      <c r="F173" s="131" t="s">
        <v>106</v>
      </c>
      <c r="G173" s="46" t="s">
        <v>323</v>
      </c>
      <c r="H173" s="108" t="s">
        <v>55</v>
      </c>
      <c r="I173" s="32">
        <v>-14.610000000000014</v>
      </c>
      <c r="J173" s="175" t="s">
        <v>381</v>
      </c>
    </row>
    <row r="174" spans="1:10" ht="14.45" customHeight="1" x14ac:dyDescent="0.25">
      <c r="A174" s="45" t="s">
        <v>244</v>
      </c>
      <c r="B174" s="45" t="s">
        <v>115</v>
      </c>
      <c r="C174" s="43" t="s">
        <v>90</v>
      </c>
      <c r="D174" s="59" t="s">
        <v>101</v>
      </c>
      <c r="E174" s="46" t="s">
        <v>42</v>
      </c>
      <c r="F174" s="130" t="s">
        <v>106</v>
      </c>
      <c r="G174" s="46" t="s">
        <v>323</v>
      </c>
      <c r="H174" s="108" t="s">
        <v>55</v>
      </c>
      <c r="I174" s="32">
        <v>52.610000000000014</v>
      </c>
      <c r="J174" s="175" t="s">
        <v>381</v>
      </c>
    </row>
    <row r="175" spans="1:10" ht="14.45" customHeight="1" x14ac:dyDescent="0.25">
      <c r="A175" s="45" t="s">
        <v>244</v>
      </c>
      <c r="B175" s="45" t="s">
        <v>98</v>
      </c>
      <c r="C175" s="43" t="s">
        <v>90</v>
      </c>
      <c r="D175" s="59" t="s">
        <v>103</v>
      </c>
      <c r="E175" s="46" t="s">
        <v>42</v>
      </c>
      <c r="F175" s="131" t="s">
        <v>106</v>
      </c>
      <c r="G175" s="46" t="s">
        <v>323</v>
      </c>
      <c r="H175" s="108" t="s">
        <v>55</v>
      </c>
      <c r="I175" s="32">
        <v>-14.610000000000014</v>
      </c>
      <c r="J175" s="175" t="s">
        <v>381</v>
      </c>
    </row>
    <row r="176" spans="1:10" ht="14.45" customHeight="1" x14ac:dyDescent="0.25">
      <c r="A176" s="45" t="s">
        <v>244</v>
      </c>
      <c r="B176" s="45" t="s">
        <v>115</v>
      </c>
      <c r="C176" s="43" t="s">
        <v>90</v>
      </c>
      <c r="D176" s="59" t="s">
        <v>103</v>
      </c>
      <c r="E176" s="46" t="s">
        <v>42</v>
      </c>
      <c r="F176" s="130" t="s">
        <v>106</v>
      </c>
      <c r="G176" s="46" t="s">
        <v>323</v>
      </c>
      <c r="H176" s="108" t="s">
        <v>55</v>
      </c>
      <c r="I176" s="32">
        <v>52.61</v>
      </c>
      <c r="J176" s="175" t="s">
        <v>381</v>
      </c>
    </row>
    <row r="177" spans="1:10" ht="14.45" customHeight="1" x14ac:dyDescent="0.25">
      <c r="A177" s="45" t="s">
        <v>244</v>
      </c>
      <c r="B177" s="45" t="s">
        <v>98</v>
      </c>
      <c r="C177" s="43" t="s">
        <v>90</v>
      </c>
      <c r="D177" s="59" t="s">
        <v>111</v>
      </c>
      <c r="E177" s="46" t="s">
        <v>42</v>
      </c>
      <c r="F177" s="131" t="s">
        <v>106</v>
      </c>
      <c r="G177" s="46" t="s">
        <v>323</v>
      </c>
      <c r="H177" s="108" t="s">
        <v>55</v>
      </c>
      <c r="I177" s="32">
        <v>-18.659999999999968</v>
      </c>
      <c r="J177" s="175" t="s">
        <v>381</v>
      </c>
    </row>
    <row r="178" spans="1:10" ht="14.45" customHeight="1" x14ac:dyDescent="0.25">
      <c r="A178" s="45" t="s">
        <v>244</v>
      </c>
      <c r="B178" s="45" t="s">
        <v>115</v>
      </c>
      <c r="C178" s="43" t="s">
        <v>90</v>
      </c>
      <c r="D178" s="59" t="s">
        <v>111</v>
      </c>
      <c r="E178" s="46" t="s">
        <v>42</v>
      </c>
      <c r="F178" s="131" t="s">
        <v>106</v>
      </c>
      <c r="G178" s="46" t="s">
        <v>323</v>
      </c>
      <c r="H178" s="108" t="s">
        <v>55</v>
      </c>
      <c r="I178" s="32">
        <v>268.64999999999998</v>
      </c>
      <c r="J178" s="175" t="s">
        <v>381</v>
      </c>
    </row>
    <row r="179" spans="1:10" ht="14.45" customHeight="1" x14ac:dyDescent="0.25">
      <c r="A179" s="45" t="s">
        <v>244</v>
      </c>
      <c r="B179" s="45" t="s">
        <v>98</v>
      </c>
      <c r="C179" s="43" t="s">
        <v>90</v>
      </c>
      <c r="D179" s="59" t="s">
        <v>119</v>
      </c>
      <c r="E179" s="46" t="s">
        <v>42</v>
      </c>
      <c r="F179" s="130" t="s">
        <v>106</v>
      </c>
      <c r="G179" s="46" t="s">
        <v>323</v>
      </c>
      <c r="H179" s="108" t="s">
        <v>55</v>
      </c>
      <c r="I179" s="32">
        <v>-6.7700000000000102</v>
      </c>
      <c r="J179" s="175" t="s">
        <v>381</v>
      </c>
    </row>
    <row r="180" spans="1:10" ht="14.45" customHeight="1" x14ac:dyDescent="0.2">
      <c r="A180" s="45" t="s">
        <v>244</v>
      </c>
      <c r="B180" s="45" t="s">
        <v>115</v>
      </c>
      <c r="C180" s="43" t="s">
        <v>90</v>
      </c>
      <c r="D180" s="59" t="s">
        <v>119</v>
      </c>
      <c r="E180" s="46" t="s">
        <v>42</v>
      </c>
      <c r="F180" s="131" t="s">
        <v>106</v>
      </c>
      <c r="G180" s="46" t="s">
        <v>323</v>
      </c>
      <c r="H180" s="108" t="s">
        <v>55</v>
      </c>
      <c r="I180" s="133">
        <v>67.98</v>
      </c>
      <c r="J180" s="175" t="s">
        <v>381</v>
      </c>
    </row>
    <row r="181" spans="1:10" ht="14.45" customHeight="1" x14ac:dyDescent="0.25">
      <c r="A181" s="45" t="s">
        <v>244</v>
      </c>
      <c r="B181" s="45" t="s">
        <v>98</v>
      </c>
      <c r="C181" s="43" t="s">
        <v>90</v>
      </c>
      <c r="D181" s="59" t="s">
        <v>357</v>
      </c>
      <c r="E181" s="46" t="s">
        <v>42</v>
      </c>
      <c r="F181" s="130" t="s">
        <v>106</v>
      </c>
      <c r="G181" s="46" t="s">
        <v>323</v>
      </c>
      <c r="H181" s="108" t="s">
        <v>55</v>
      </c>
      <c r="I181" s="134">
        <v>-32.990000000000009</v>
      </c>
      <c r="J181" s="175" t="s">
        <v>381</v>
      </c>
    </row>
    <row r="182" spans="1:10" ht="14.45" customHeight="1" x14ac:dyDescent="0.2">
      <c r="A182" s="45" t="s">
        <v>244</v>
      </c>
      <c r="B182" s="45" t="s">
        <v>115</v>
      </c>
      <c r="C182" s="43" t="s">
        <v>90</v>
      </c>
      <c r="D182" s="59" t="s">
        <v>357</v>
      </c>
      <c r="E182" s="46" t="s">
        <v>42</v>
      </c>
      <c r="F182" s="131" t="s">
        <v>106</v>
      </c>
      <c r="G182" s="46" t="s">
        <v>323</v>
      </c>
      <c r="H182" s="108" t="s">
        <v>55</v>
      </c>
      <c r="I182" s="133">
        <v>568.26</v>
      </c>
      <c r="J182" s="175" t="s">
        <v>381</v>
      </c>
    </row>
    <row r="183" spans="1:10" ht="14.45" customHeight="1" x14ac:dyDescent="0.25">
      <c r="A183" s="45" t="s">
        <v>244</v>
      </c>
      <c r="B183" s="45" t="s">
        <v>98</v>
      </c>
      <c r="C183" s="43" t="s">
        <v>90</v>
      </c>
      <c r="D183" s="59" t="s">
        <v>101</v>
      </c>
      <c r="E183" s="108" t="s">
        <v>54</v>
      </c>
      <c r="F183" s="131" t="s">
        <v>51</v>
      </c>
      <c r="G183" s="46" t="s">
        <v>326</v>
      </c>
      <c r="H183" s="108" t="s">
        <v>55</v>
      </c>
      <c r="I183" s="32">
        <v>2677.43</v>
      </c>
      <c r="J183" s="175" t="s">
        <v>381</v>
      </c>
    </row>
    <row r="184" spans="1:10" ht="14.45" customHeight="1" x14ac:dyDescent="0.25">
      <c r="A184" s="45" t="s">
        <v>244</v>
      </c>
      <c r="B184" s="45" t="s">
        <v>115</v>
      </c>
      <c r="C184" s="43" t="s">
        <v>90</v>
      </c>
      <c r="D184" s="59" t="s">
        <v>101</v>
      </c>
      <c r="E184" s="108" t="s">
        <v>54</v>
      </c>
      <c r="F184" s="130" t="s">
        <v>51</v>
      </c>
      <c r="G184" s="46" t="s">
        <v>326</v>
      </c>
      <c r="H184" s="108" t="s">
        <v>55</v>
      </c>
      <c r="I184" s="32">
        <v>2907.38</v>
      </c>
      <c r="J184" s="175" t="s">
        <v>381</v>
      </c>
    </row>
    <row r="185" spans="1:10" ht="14.45" customHeight="1" x14ac:dyDescent="0.25">
      <c r="A185" s="45" t="s">
        <v>244</v>
      </c>
      <c r="B185" s="45" t="s">
        <v>115</v>
      </c>
      <c r="C185" s="43" t="s">
        <v>90</v>
      </c>
      <c r="D185" s="59" t="s">
        <v>103</v>
      </c>
      <c r="E185" s="108" t="s">
        <v>54</v>
      </c>
      <c r="F185" s="130" t="s">
        <v>51</v>
      </c>
      <c r="G185" s="46" t="s">
        <v>326</v>
      </c>
      <c r="H185" s="108" t="s">
        <v>55</v>
      </c>
      <c r="I185" s="32">
        <v>1528.76</v>
      </c>
      <c r="J185" s="175" t="s">
        <v>381</v>
      </c>
    </row>
    <row r="186" spans="1:10" ht="14.45" customHeight="1" x14ac:dyDescent="0.25">
      <c r="A186" s="45" t="s">
        <v>244</v>
      </c>
      <c r="B186" s="45" t="s">
        <v>98</v>
      </c>
      <c r="C186" s="43" t="s">
        <v>90</v>
      </c>
      <c r="D186" s="59" t="s">
        <v>111</v>
      </c>
      <c r="E186" s="108" t="s">
        <v>54</v>
      </c>
      <c r="F186" s="131" t="s">
        <v>51</v>
      </c>
      <c r="G186" s="46" t="s">
        <v>326</v>
      </c>
      <c r="H186" s="108" t="s">
        <v>55</v>
      </c>
      <c r="I186" s="32">
        <v>3353.17</v>
      </c>
      <c r="J186" s="175" t="s">
        <v>381</v>
      </c>
    </row>
    <row r="187" spans="1:10" ht="14.45" customHeight="1" x14ac:dyDescent="0.25">
      <c r="A187" s="45" t="s">
        <v>244</v>
      </c>
      <c r="B187" s="45" t="s">
        <v>115</v>
      </c>
      <c r="C187" s="43" t="s">
        <v>90</v>
      </c>
      <c r="D187" s="59" t="s">
        <v>111</v>
      </c>
      <c r="E187" s="108" t="s">
        <v>54</v>
      </c>
      <c r="F187" s="131" t="s">
        <v>51</v>
      </c>
      <c r="G187" s="46" t="s">
        <v>326</v>
      </c>
      <c r="H187" s="108" t="s">
        <v>55</v>
      </c>
      <c r="I187" s="32">
        <v>3012.35</v>
      </c>
      <c r="J187" s="175" t="s">
        <v>381</v>
      </c>
    </row>
    <row r="188" spans="1:10" ht="14.45" customHeight="1" x14ac:dyDescent="0.2">
      <c r="A188" s="45" t="s">
        <v>244</v>
      </c>
      <c r="B188" s="45" t="s">
        <v>115</v>
      </c>
      <c r="C188" s="43" t="s">
        <v>90</v>
      </c>
      <c r="D188" s="59" t="s">
        <v>119</v>
      </c>
      <c r="E188" s="108" t="s">
        <v>54</v>
      </c>
      <c r="F188" s="130" t="s">
        <v>51</v>
      </c>
      <c r="G188" s="46" t="s">
        <v>326</v>
      </c>
      <c r="H188" s="108" t="s">
        <v>55</v>
      </c>
      <c r="I188" s="133">
        <v>38.01</v>
      </c>
      <c r="J188" s="175" t="s">
        <v>381</v>
      </c>
    </row>
    <row r="189" spans="1:10" ht="14.45" customHeight="1" x14ac:dyDescent="0.25">
      <c r="A189" s="45" t="s">
        <v>244</v>
      </c>
      <c r="B189" s="45" t="s">
        <v>98</v>
      </c>
      <c r="C189" s="43" t="s">
        <v>90</v>
      </c>
      <c r="D189" s="59" t="s">
        <v>357</v>
      </c>
      <c r="E189" s="108" t="s">
        <v>54</v>
      </c>
      <c r="F189" s="130" t="s">
        <v>51</v>
      </c>
      <c r="G189" s="46" t="s">
        <v>326</v>
      </c>
      <c r="H189" s="108" t="s">
        <v>55</v>
      </c>
      <c r="I189" s="134">
        <v>2184.59</v>
      </c>
      <c r="J189" s="175" t="s">
        <v>381</v>
      </c>
    </row>
    <row r="190" spans="1:10" ht="14.25" customHeight="1" x14ac:dyDescent="0.2">
      <c r="A190" s="45" t="s">
        <v>244</v>
      </c>
      <c r="B190" s="45" t="s">
        <v>115</v>
      </c>
      <c r="C190" s="43" t="s">
        <v>90</v>
      </c>
      <c r="D190" s="59" t="s">
        <v>357</v>
      </c>
      <c r="E190" s="108" t="s">
        <v>54</v>
      </c>
      <c r="F190" s="131" t="s">
        <v>51</v>
      </c>
      <c r="G190" s="46" t="s">
        <v>326</v>
      </c>
      <c r="H190" s="108" t="s">
        <v>55</v>
      </c>
      <c r="I190" s="133">
        <v>19305.25</v>
      </c>
      <c r="J190" s="175" t="s">
        <v>381</v>
      </c>
    </row>
    <row r="191" spans="1:10" ht="14.25" customHeight="1" x14ac:dyDescent="0.25">
      <c r="A191" s="45" t="s">
        <v>244</v>
      </c>
      <c r="B191" s="45" t="s">
        <v>98</v>
      </c>
      <c r="C191" s="43" t="s">
        <v>90</v>
      </c>
      <c r="D191" s="59" t="s">
        <v>101</v>
      </c>
      <c r="E191" s="108" t="s">
        <v>54</v>
      </c>
      <c r="F191" s="130" t="s">
        <v>51</v>
      </c>
      <c r="G191" s="46" t="s">
        <v>327</v>
      </c>
      <c r="H191" s="108" t="s">
        <v>55</v>
      </c>
      <c r="I191" s="32">
        <v>2954.58</v>
      </c>
      <c r="J191" s="175" t="s">
        <v>381</v>
      </c>
    </row>
    <row r="192" spans="1:10" ht="14.25" customHeight="1" x14ac:dyDescent="0.25">
      <c r="A192" s="45" t="s">
        <v>244</v>
      </c>
      <c r="B192" s="45" t="s">
        <v>115</v>
      </c>
      <c r="C192" s="43" t="s">
        <v>90</v>
      </c>
      <c r="D192" s="59" t="s">
        <v>101</v>
      </c>
      <c r="E192" s="108" t="s">
        <v>54</v>
      </c>
      <c r="F192" s="131" t="s">
        <v>51</v>
      </c>
      <c r="G192" s="46" t="s">
        <v>327</v>
      </c>
      <c r="H192" s="108" t="s">
        <v>55</v>
      </c>
      <c r="I192" s="32">
        <v>5093.2699999999995</v>
      </c>
      <c r="J192" s="175" t="s">
        <v>381</v>
      </c>
    </row>
    <row r="193" spans="1:16" ht="14.25" customHeight="1" x14ac:dyDescent="0.25">
      <c r="A193" s="45" t="s">
        <v>244</v>
      </c>
      <c r="B193" s="45" t="s">
        <v>115</v>
      </c>
      <c r="C193" s="43" t="s">
        <v>90</v>
      </c>
      <c r="D193" s="59" t="s">
        <v>103</v>
      </c>
      <c r="E193" s="108" t="s">
        <v>54</v>
      </c>
      <c r="F193" s="131" t="s">
        <v>51</v>
      </c>
      <c r="G193" s="46" t="s">
        <v>327</v>
      </c>
      <c r="H193" s="108" t="s">
        <v>55</v>
      </c>
      <c r="I193" s="32">
        <v>3152.7599999999998</v>
      </c>
      <c r="J193" s="175" t="s">
        <v>381</v>
      </c>
    </row>
    <row r="194" spans="1:16" ht="14.25" customHeight="1" x14ac:dyDescent="0.25">
      <c r="A194" s="45" t="s">
        <v>244</v>
      </c>
      <c r="B194" s="45" t="s">
        <v>98</v>
      </c>
      <c r="C194" s="43" t="s">
        <v>90</v>
      </c>
      <c r="D194" s="59" t="s">
        <v>111</v>
      </c>
      <c r="E194" s="108" t="s">
        <v>54</v>
      </c>
      <c r="F194" s="130" t="s">
        <v>51</v>
      </c>
      <c r="G194" s="46" t="s">
        <v>327</v>
      </c>
      <c r="H194" s="108" t="s">
        <v>55</v>
      </c>
      <c r="I194" s="32">
        <v>2501.0899999999997</v>
      </c>
      <c r="J194" s="175" t="s">
        <v>381</v>
      </c>
      <c r="P194"/>
    </row>
    <row r="195" spans="1:16" ht="14.25" customHeight="1" x14ac:dyDescent="0.25">
      <c r="A195" s="45" t="s">
        <v>244</v>
      </c>
      <c r="B195" s="45" t="s">
        <v>98</v>
      </c>
      <c r="C195" s="43" t="s">
        <v>90</v>
      </c>
      <c r="D195" s="59" t="s">
        <v>119</v>
      </c>
      <c r="E195" s="108" t="s">
        <v>54</v>
      </c>
      <c r="F195" s="131" t="s">
        <v>51</v>
      </c>
      <c r="G195" s="46" t="s">
        <v>327</v>
      </c>
      <c r="H195" s="108" t="s">
        <v>55</v>
      </c>
      <c r="I195" s="32">
        <v>1324.12</v>
      </c>
      <c r="J195" s="175" t="s">
        <v>381</v>
      </c>
      <c r="P195"/>
    </row>
    <row r="196" spans="1:16" ht="14.25" customHeight="1" x14ac:dyDescent="0.25">
      <c r="A196" s="45" t="s">
        <v>244</v>
      </c>
      <c r="B196" s="45" t="s">
        <v>115</v>
      </c>
      <c r="C196" s="43" t="s">
        <v>90</v>
      </c>
      <c r="D196" s="59" t="s">
        <v>119</v>
      </c>
      <c r="E196" s="108" t="s">
        <v>54</v>
      </c>
      <c r="F196" s="131" t="s">
        <v>51</v>
      </c>
      <c r="G196" s="46" t="s">
        <v>327</v>
      </c>
      <c r="H196" s="108" t="s">
        <v>55</v>
      </c>
      <c r="I196" s="133">
        <v>1710.54</v>
      </c>
      <c r="J196" s="175" t="s">
        <v>381</v>
      </c>
      <c r="P196"/>
    </row>
    <row r="197" spans="1:16" ht="14.25" customHeight="1" x14ac:dyDescent="0.25">
      <c r="A197" s="45" t="s">
        <v>244</v>
      </c>
      <c r="B197" s="45" t="s">
        <v>98</v>
      </c>
      <c r="C197" s="43" t="s">
        <v>90</v>
      </c>
      <c r="D197" s="59" t="s">
        <v>357</v>
      </c>
      <c r="E197" s="108" t="s">
        <v>54</v>
      </c>
      <c r="F197" s="131" t="s">
        <v>51</v>
      </c>
      <c r="G197" s="46" t="s">
        <v>327</v>
      </c>
      <c r="H197" s="108" t="s">
        <v>55</v>
      </c>
      <c r="I197" s="134">
        <v>4117.04</v>
      </c>
      <c r="J197" s="175" t="s">
        <v>381</v>
      </c>
      <c r="P197"/>
    </row>
    <row r="198" spans="1:16" ht="14.25" customHeight="1" x14ac:dyDescent="0.25">
      <c r="A198" s="45" t="s">
        <v>244</v>
      </c>
      <c r="B198" s="45" t="s">
        <v>115</v>
      </c>
      <c r="C198" s="43" t="s">
        <v>90</v>
      </c>
      <c r="D198" s="59" t="s">
        <v>357</v>
      </c>
      <c r="E198" s="108" t="s">
        <v>54</v>
      </c>
      <c r="F198" s="130" t="s">
        <v>51</v>
      </c>
      <c r="G198" s="46" t="s">
        <v>327</v>
      </c>
      <c r="H198" s="108" t="s">
        <v>55</v>
      </c>
      <c r="I198" s="133">
        <v>26080.290000000015</v>
      </c>
      <c r="J198" s="175" t="s">
        <v>381</v>
      </c>
      <c r="P198"/>
    </row>
    <row r="199" spans="1:16" ht="14.25" customHeight="1" x14ac:dyDescent="0.25">
      <c r="A199" s="45" t="s">
        <v>244</v>
      </c>
      <c r="B199" s="45" t="s">
        <v>98</v>
      </c>
      <c r="C199" s="43" t="s">
        <v>90</v>
      </c>
      <c r="D199" s="59" t="s">
        <v>101</v>
      </c>
      <c r="E199" s="108" t="s">
        <v>54</v>
      </c>
      <c r="F199" s="131" t="s">
        <v>51</v>
      </c>
      <c r="G199" s="46" t="s">
        <v>328</v>
      </c>
      <c r="H199" s="108" t="s">
        <v>55</v>
      </c>
      <c r="I199" s="32">
        <v>1576.8100000000002</v>
      </c>
      <c r="J199" s="175" t="s">
        <v>381</v>
      </c>
      <c r="P199"/>
    </row>
    <row r="200" spans="1:16" ht="14.25" customHeight="1" x14ac:dyDescent="0.25">
      <c r="A200" s="45" t="s">
        <v>244</v>
      </c>
      <c r="B200" s="45" t="s">
        <v>115</v>
      </c>
      <c r="C200" s="43" t="s">
        <v>90</v>
      </c>
      <c r="D200" s="59" t="s">
        <v>101</v>
      </c>
      <c r="E200" s="108" t="s">
        <v>54</v>
      </c>
      <c r="F200" s="130" t="s">
        <v>51</v>
      </c>
      <c r="G200" s="46" t="s">
        <v>328</v>
      </c>
      <c r="H200" s="108" t="s">
        <v>55</v>
      </c>
      <c r="I200" s="32">
        <v>1354.4999999999998</v>
      </c>
      <c r="J200" s="175" t="s">
        <v>381</v>
      </c>
    </row>
    <row r="201" spans="1:16" ht="14.25" customHeight="1" x14ac:dyDescent="0.25">
      <c r="A201" s="45" t="s">
        <v>244</v>
      </c>
      <c r="B201" s="45" t="s">
        <v>115</v>
      </c>
      <c r="C201" s="43" t="s">
        <v>90</v>
      </c>
      <c r="D201" s="59" t="s">
        <v>103</v>
      </c>
      <c r="E201" s="108" t="s">
        <v>54</v>
      </c>
      <c r="F201" s="130" t="s">
        <v>51</v>
      </c>
      <c r="G201" s="46" t="s">
        <v>328</v>
      </c>
      <c r="H201" s="108" t="s">
        <v>55</v>
      </c>
      <c r="I201" s="32">
        <v>4115.5499999999993</v>
      </c>
      <c r="J201" s="175" t="s">
        <v>381</v>
      </c>
    </row>
    <row r="202" spans="1:16" ht="14.25" customHeight="1" x14ac:dyDescent="0.25">
      <c r="A202" s="45" t="s">
        <v>244</v>
      </c>
      <c r="B202" s="45" t="s">
        <v>98</v>
      </c>
      <c r="C202" s="43" t="s">
        <v>90</v>
      </c>
      <c r="D202" s="59" t="s">
        <v>111</v>
      </c>
      <c r="E202" s="108" t="s">
        <v>54</v>
      </c>
      <c r="F202" s="131" t="s">
        <v>51</v>
      </c>
      <c r="G202" s="46" t="s">
        <v>328</v>
      </c>
      <c r="H202" s="108" t="s">
        <v>55</v>
      </c>
      <c r="I202" s="32">
        <v>4905.8099999999995</v>
      </c>
      <c r="J202" s="175" t="s">
        <v>381</v>
      </c>
    </row>
    <row r="203" spans="1:16" ht="14.25" customHeight="1" x14ac:dyDescent="0.25">
      <c r="A203" s="45" t="s">
        <v>244</v>
      </c>
      <c r="B203" s="45" t="s">
        <v>115</v>
      </c>
      <c r="C203" s="43" t="s">
        <v>90</v>
      </c>
      <c r="D203" s="59" t="s">
        <v>111</v>
      </c>
      <c r="E203" s="108" t="s">
        <v>54</v>
      </c>
      <c r="F203" s="130" t="s">
        <v>51</v>
      </c>
      <c r="G203" s="46" t="s">
        <v>328</v>
      </c>
      <c r="H203" s="108" t="s">
        <v>55</v>
      </c>
      <c r="I203" s="32">
        <v>701.59999999999991</v>
      </c>
      <c r="J203" s="175" t="s">
        <v>381</v>
      </c>
    </row>
    <row r="204" spans="1:16" ht="14.25" customHeight="1" x14ac:dyDescent="0.25">
      <c r="A204" s="45" t="s">
        <v>244</v>
      </c>
      <c r="B204" s="45" t="s">
        <v>98</v>
      </c>
      <c r="C204" s="43" t="s">
        <v>90</v>
      </c>
      <c r="D204" s="59" t="s">
        <v>119</v>
      </c>
      <c r="E204" s="108" t="s">
        <v>54</v>
      </c>
      <c r="F204" s="130" t="s">
        <v>51</v>
      </c>
      <c r="G204" s="46" t="s">
        <v>328</v>
      </c>
      <c r="H204" s="108" t="s">
        <v>55</v>
      </c>
      <c r="I204" s="32">
        <v>355.67</v>
      </c>
      <c r="J204" s="175" t="s">
        <v>381</v>
      </c>
    </row>
    <row r="205" spans="1:16" ht="14.25" customHeight="1" x14ac:dyDescent="0.25">
      <c r="A205" s="45" t="s">
        <v>244</v>
      </c>
      <c r="B205" s="45" t="s">
        <v>98</v>
      </c>
      <c r="C205" s="43" t="s">
        <v>90</v>
      </c>
      <c r="D205" s="59" t="s">
        <v>357</v>
      </c>
      <c r="E205" s="108" t="s">
        <v>54</v>
      </c>
      <c r="F205" s="130" t="s">
        <v>51</v>
      </c>
      <c r="G205" s="46" t="s">
        <v>328</v>
      </c>
      <c r="H205" s="108" t="s">
        <v>55</v>
      </c>
      <c r="I205" s="134">
        <v>8220.1</v>
      </c>
      <c r="J205" s="175" t="s">
        <v>381</v>
      </c>
    </row>
    <row r="206" spans="1:16" ht="14.25" customHeight="1" x14ac:dyDescent="0.2">
      <c r="A206" s="45" t="s">
        <v>244</v>
      </c>
      <c r="B206" s="45" t="s">
        <v>115</v>
      </c>
      <c r="C206" s="43" t="s">
        <v>90</v>
      </c>
      <c r="D206" s="59" t="s">
        <v>357</v>
      </c>
      <c r="E206" s="108" t="s">
        <v>54</v>
      </c>
      <c r="F206" s="131" t="s">
        <v>51</v>
      </c>
      <c r="G206" s="46" t="s">
        <v>328</v>
      </c>
      <c r="H206" s="108" t="s">
        <v>55</v>
      </c>
      <c r="I206" s="133">
        <v>13925.499999999996</v>
      </c>
      <c r="J206" s="175" t="s">
        <v>381</v>
      </c>
    </row>
    <row r="207" spans="1:16" ht="14.25" customHeight="1" x14ac:dyDescent="0.2">
      <c r="A207" s="45" t="s">
        <v>244</v>
      </c>
      <c r="B207" s="45" t="s">
        <v>115</v>
      </c>
      <c r="C207" s="43" t="s">
        <v>90</v>
      </c>
      <c r="D207" s="59" t="s">
        <v>357</v>
      </c>
      <c r="E207" s="46" t="s">
        <v>54</v>
      </c>
      <c r="F207" s="131" t="s">
        <v>130</v>
      </c>
      <c r="G207" s="46" t="s">
        <v>354</v>
      </c>
      <c r="H207" s="108" t="s">
        <v>55</v>
      </c>
      <c r="I207" s="133">
        <v>148.5</v>
      </c>
      <c r="J207" s="175" t="s">
        <v>381</v>
      </c>
    </row>
    <row r="208" spans="1:16" ht="14.25" customHeight="1" x14ac:dyDescent="0.25">
      <c r="A208" s="45" t="s">
        <v>244</v>
      </c>
      <c r="B208" s="45" t="s">
        <v>98</v>
      </c>
      <c r="C208" s="43" t="s">
        <v>90</v>
      </c>
      <c r="D208" s="59" t="s">
        <v>111</v>
      </c>
      <c r="E208" s="46" t="s">
        <v>54</v>
      </c>
      <c r="F208" s="131" t="s">
        <v>130</v>
      </c>
      <c r="G208" s="46" t="s">
        <v>337</v>
      </c>
      <c r="H208" s="108" t="s">
        <v>55</v>
      </c>
      <c r="I208" s="134">
        <v>-86.52</v>
      </c>
      <c r="J208" s="175" t="s">
        <v>381</v>
      </c>
    </row>
    <row r="209" spans="1:10" ht="14.25" customHeight="1" x14ac:dyDescent="0.25">
      <c r="A209" s="45" t="s">
        <v>244</v>
      </c>
      <c r="B209" s="45" t="s">
        <v>115</v>
      </c>
      <c r="C209" s="43" t="s">
        <v>90</v>
      </c>
      <c r="D209" s="59" t="s">
        <v>111</v>
      </c>
      <c r="E209" s="46" t="s">
        <v>54</v>
      </c>
      <c r="F209" s="131" t="s">
        <v>130</v>
      </c>
      <c r="G209" s="46" t="s">
        <v>337</v>
      </c>
      <c r="H209" s="108" t="s">
        <v>55</v>
      </c>
      <c r="I209" s="134">
        <v>-179.72</v>
      </c>
      <c r="J209" s="175" t="s">
        <v>381</v>
      </c>
    </row>
    <row r="210" spans="1:10" ht="14.45" customHeight="1" x14ac:dyDescent="0.25">
      <c r="A210" s="45" t="s">
        <v>244</v>
      </c>
      <c r="B210" s="45" t="s">
        <v>98</v>
      </c>
      <c r="C210" s="43" t="s">
        <v>90</v>
      </c>
      <c r="D210" s="59" t="s">
        <v>119</v>
      </c>
      <c r="E210" s="46" t="s">
        <v>54</v>
      </c>
      <c r="F210" s="131" t="s">
        <v>130</v>
      </c>
      <c r="G210" s="46" t="s">
        <v>337</v>
      </c>
      <c r="H210" s="108" t="s">
        <v>55</v>
      </c>
      <c r="I210" s="135">
        <v>-24.29</v>
      </c>
      <c r="J210" s="175" t="s">
        <v>381</v>
      </c>
    </row>
    <row r="211" spans="1:10" ht="14.45" customHeight="1" x14ac:dyDescent="0.2">
      <c r="A211" s="45" t="s">
        <v>244</v>
      </c>
      <c r="B211" s="45" t="s">
        <v>115</v>
      </c>
      <c r="C211" s="43" t="s">
        <v>90</v>
      </c>
      <c r="D211" s="59" t="s">
        <v>119</v>
      </c>
      <c r="E211" s="46" t="s">
        <v>54</v>
      </c>
      <c r="F211" s="131" t="s">
        <v>130</v>
      </c>
      <c r="G211" s="46" t="s">
        <v>337</v>
      </c>
      <c r="H211" s="108" t="s">
        <v>55</v>
      </c>
      <c r="I211" s="47">
        <v>-9.7200000000000006</v>
      </c>
      <c r="J211" s="175" t="s">
        <v>381</v>
      </c>
    </row>
    <row r="212" spans="1:10" ht="14.45" customHeight="1" x14ac:dyDescent="0.25">
      <c r="A212" s="45" t="s">
        <v>244</v>
      </c>
      <c r="B212" s="45" t="s">
        <v>98</v>
      </c>
      <c r="C212" s="43" t="s">
        <v>90</v>
      </c>
      <c r="D212" s="59" t="s">
        <v>357</v>
      </c>
      <c r="E212" s="46" t="s">
        <v>54</v>
      </c>
      <c r="F212" s="131" t="s">
        <v>130</v>
      </c>
      <c r="G212" s="46" t="s">
        <v>337</v>
      </c>
      <c r="H212" s="108" t="s">
        <v>55</v>
      </c>
      <c r="I212" s="135">
        <v>-124.47999999999999</v>
      </c>
      <c r="J212" s="175" t="s">
        <v>381</v>
      </c>
    </row>
    <row r="213" spans="1:10" ht="14.45" customHeight="1" x14ac:dyDescent="0.2">
      <c r="A213" s="45" t="s">
        <v>244</v>
      </c>
      <c r="B213" s="45" t="s">
        <v>115</v>
      </c>
      <c r="C213" s="43" t="s">
        <v>90</v>
      </c>
      <c r="D213" s="59" t="s">
        <v>357</v>
      </c>
      <c r="E213" s="46" t="s">
        <v>54</v>
      </c>
      <c r="F213" s="131" t="s">
        <v>130</v>
      </c>
      <c r="G213" s="46" t="s">
        <v>337</v>
      </c>
      <c r="H213" s="108" t="s">
        <v>55</v>
      </c>
      <c r="I213" s="47">
        <v>816.23</v>
      </c>
      <c r="J213" s="175" t="s">
        <v>381</v>
      </c>
    </row>
    <row r="214" spans="1:10" ht="14.45" customHeight="1" x14ac:dyDescent="0.2">
      <c r="A214" s="45" t="s">
        <v>244</v>
      </c>
      <c r="B214" s="45" t="s">
        <v>115</v>
      </c>
      <c r="C214" s="43" t="s">
        <v>90</v>
      </c>
      <c r="D214" s="59" t="s">
        <v>357</v>
      </c>
      <c r="E214" s="46" t="s">
        <v>42</v>
      </c>
      <c r="F214" s="130" t="s">
        <v>136</v>
      </c>
      <c r="G214" s="46" t="s">
        <v>309</v>
      </c>
      <c r="H214" s="108" t="s">
        <v>55</v>
      </c>
      <c r="I214" s="47">
        <v>103.19</v>
      </c>
      <c r="J214" s="175" t="s">
        <v>381</v>
      </c>
    </row>
    <row r="215" spans="1:10" ht="14.45" customHeight="1" x14ac:dyDescent="0.25">
      <c r="A215" s="45" t="s">
        <v>244</v>
      </c>
      <c r="B215" s="45" t="s">
        <v>98</v>
      </c>
      <c r="C215" s="43" t="s">
        <v>90</v>
      </c>
      <c r="D215" s="59" t="s">
        <v>101</v>
      </c>
      <c r="E215" s="108" t="s">
        <v>54</v>
      </c>
      <c r="F215" s="130" t="s">
        <v>51</v>
      </c>
      <c r="G215" s="46" t="s">
        <v>329</v>
      </c>
      <c r="H215" s="108" t="s">
        <v>55</v>
      </c>
      <c r="I215" s="135">
        <v>39132.209999999992</v>
      </c>
      <c r="J215" s="175" t="s">
        <v>381</v>
      </c>
    </row>
    <row r="216" spans="1:10" ht="14.45" customHeight="1" x14ac:dyDescent="0.25">
      <c r="A216" s="45" t="s">
        <v>244</v>
      </c>
      <c r="B216" s="45" t="s">
        <v>115</v>
      </c>
      <c r="C216" s="43" t="s">
        <v>90</v>
      </c>
      <c r="D216" s="59" t="s">
        <v>101</v>
      </c>
      <c r="E216" s="108" t="s">
        <v>54</v>
      </c>
      <c r="F216" s="131" t="s">
        <v>51</v>
      </c>
      <c r="G216" s="46" t="s">
        <v>329</v>
      </c>
      <c r="H216" s="108" t="s">
        <v>55</v>
      </c>
      <c r="I216" s="135">
        <v>57392.729999999989</v>
      </c>
      <c r="J216" s="175" t="s">
        <v>381</v>
      </c>
    </row>
    <row r="217" spans="1:10" ht="14.45" customHeight="1" x14ac:dyDescent="0.25">
      <c r="A217" s="45" t="s">
        <v>244</v>
      </c>
      <c r="B217" s="45" t="s">
        <v>115</v>
      </c>
      <c r="C217" s="43" t="s">
        <v>90</v>
      </c>
      <c r="D217" s="59" t="s">
        <v>103</v>
      </c>
      <c r="E217" s="108" t="s">
        <v>54</v>
      </c>
      <c r="F217" s="131" t="s">
        <v>51</v>
      </c>
      <c r="G217" s="46" t="s">
        <v>329</v>
      </c>
      <c r="H217" s="108" t="s">
        <v>55</v>
      </c>
      <c r="I217" s="135">
        <v>40460.439999999995</v>
      </c>
      <c r="J217" s="175" t="s">
        <v>381</v>
      </c>
    </row>
    <row r="218" spans="1:10" ht="14.45" customHeight="1" x14ac:dyDescent="0.25">
      <c r="A218" s="45" t="s">
        <v>244</v>
      </c>
      <c r="B218" s="45" t="s">
        <v>98</v>
      </c>
      <c r="C218" s="43" t="s">
        <v>90</v>
      </c>
      <c r="D218" s="59" t="s">
        <v>111</v>
      </c>
      <c r="E218" s="108" t="s">
        <v>54</v>
      </c>
      <c r="F218" s="130" t="s">
        <v>51</v>
      </c>
      <c r="G218" s="46" t="s">
        <v>329</v>
      </c>
      <c r="H218" s="108" t="s">
        <v>55</v>
      </c>
      <c r="I218" s="135">
        <v>28468.019999999997</v>
      </c>
      <c r="J218" s="175" t="s">
        <v>381</v>
      </c>
    </row>
    <row r="219" spans="1:10" ht="14.45" customHeight="1" x14ac:dyDescent="0.25">
      <c r="A219" s="45" t="s">
        <v>244</v>
      </c>
      <c r="B219" s="45" t="s">
        <v>115</v>
      </c>
      <c r="C219" s="43" t="s">
        <v>90</v>
      </c>
      <c r="D219" s="59" t="s">
        <v>111</v>
      </c>
      <c r="E219" s="108" t="s">
        <v>54</v>
      </c>
      <c r="F219" s="131" t="s">
        <v>51</v>
      </c>
      <c r="G219" s="46" t="s">
        <v>329</v>
      </c>
      <c r="H219" s="108" t="s">
        <v>55</v>
      </c>
      <c r="I219" s="135">
        <v>53979.839999999997</v>
      </c>
      <c r="J219" s="175" t="s">
        <v>381</v>
      </c>
    </row>
    <row r="220" spans="1:10" ht="14.45" customHeight="1" x14ac:dyDescent="0.25">
      <c r="A220" s="45" t="s">
        <v>244</v>
      </c>
      <c r="B220" s="45" t="s">
        <v>98</v>
      </c>
      <c r="C220" s="43" t="s">
        <v>90</v>
      </c>
      <c r="D220" s="59" t="s">
        <v>119</v>
      </c>
      <c r="E220" s="108" t="s">
        <v>54</v>
      </c>
      <c r="F220" s="131" t="s">
        <v>51</v>
      </c>
      <c r="G220" s="46" t="s">
        <v>329</v>
      </c>
      <c r="H220" s="108" t="s">
        <v>55</v>
      </c>
      <c r="I220" s="135">
        <v>4830.59</v>
      </c>
      <c r="J220" s="175" t="s">
        <v>381</v>
      </c>
    </row>
    <row r="221" spans="1:10" ht="14.45" customHeight="1" x14ac:dyDescent="0.2">
      <c r="A221" s="45" t="s">
        <v>244</v>
      </c>
      <c r="B221" s="45" t="s">
        <v>115</v>
      </c>
      <c r="C221" s="43" t="s">
        <v>90</v>
      </c>
      <c r="D221" s="59" t="s">
        <v>119</v>
      </c>
      <c r="E221" s="108" t="s">
        <v>54</v>
      </c>
      <c r="F221" s="130" t="s">
        <v>51</v>
      </c>
      <c r="G221" s="46" t="s">
        <v>329</v>
      </c>
      <c r="H221" s="108" t="s">
        <v>55</v>
      </c>
      <c r="I221" s="47">
        <v>14837.97</v>
      </c>
      <c r="J221" s="175" t="s">
        <v>381</v>
      </c>
    </row>
    <row r="222" spans="1:10" ht="13.9" customHeight="1" x14ac:dyDescent="0.25">
      <c r="A222" s="45" t="s">
        <v>244</v>
      </c>
      <c r="B222" s="45" t="s">
        <v>98</v>
      </c>
      <c r="C222" s="43" t="s">
        <v>90</v>
      </c>
      <c r="D222" s="59" t="s">
        <v>357</v>
      </c>
      <c r="E222" s="108" t="s">
        <v>54</v>
      </c>
      <c r="F222" s="131" t="s">
        <v>51</v>
      </c>
      <c r="G222" s="46" t="s">
        <v>329</v>
      </c>
      <c r="H222" s="108" t="s">
        <v>55</v>
      </c>
      <c r="I222" s="135">
        <v>74575.590000000026</v>
      </c>
      <c r="J222" s="175" t="s">
        <v>381</v>
      </c>
    </row>
    <row r="223" spans="1:10" ht="13.9" customHeight="1" x14ac:dyDescent="0.2">
      <c r="A223" s="45" t="s">
        <v>244</v>
      </c>
      <c r="B223" s="45" t="s">
        <v>115</v>
      </c>
      <c r="C223" s="43" t="s">
        <v>90</v>
      </c>
      <c r="D223" s="59" t="s">
        <v>357</v>
      </c>
      <c r="E223" s="108" t="s">
        <v>54</v>
      </c>
      <c r="F223" s="130" t="s">
        <v>51</v>
      </c>
      <c r="G223" s="46" t="s">
        <v>329</v>
      </c>
      <c r="H223" s="108" t="s">
        <v>55</v>
      </c>
      <c r="I223" s="47">
        <v>245995.16000000012</v>
      </c>
      <c r="J223" s="175" t="s">
        <v>381</v>
      </c>
    </row>
    <row r="224" spans="1:10" ht="13.9" customHeight="1" x14ac:dyDescent="0.25">
      <c r="A224" s="45" t="s">
        <v>244</v>
      </c>
      <c r="B224" s="45" t="s">
        <v>98</v>
      </c>
      <c r="C224" s="43" t="s">
        <v>90</v>
      </c>
      <c r="D224" s="59" t="s">
        <v>101</v>
      </c>
      <c r="E224" s="46" t="s">
        <v>42</v>
      </c>
      <c r="F224" s="130" t="s">
        <v>114</v>
      </c>
      <c r="G224" s="46" t="s">
        <v>325</v>
      </c>
      <c r="H224" s="108" t="s">
        <v>55</v>
      </c>
      <c r="I224" s="135">
        <v>0</v>
      </c>
      <c r="J224" s="175" t="s">
        <v>381</v>
      </c>
    </row>
    <row r="225" spans="1:10" ht="13.9" customHeight="1" x14ac:dyDescent="0.25">
      <c r="A225" s="45" t="s">
        <v>244</v>
      </c>
      <c r="B225" s="45" t="s">
        <v>115</v>
      </c>
      <c r="C225" s="43" t="s">
        <v>90</v>
      </c>
      <c r="D225" s="59" t="s">
        <v>101</v>
      </c>
      <c r="E225" s="46" t="s">
        <v>42</v>
      </c>
      <c r="F225" s="131" t="s">
        <v>114</v>
      </c>
      <c r="G225" s="46" t="s">
        <v>325</v>
      </c>
      <c r="H225" s="108" t="s">
        <v>55</v>
      </c>
      <c r="I225" s="135">
        <v>1067.4199999999996</v>
      </c>
      <c r="J225" s="175" t="s">
        <v>381</v>
      </c>
    </row>
    <row r="226" spans="1:10" ht="13.9" customHeight="1" x14ac:dyDescent="0.25">
      <c r="A226" s="45" t="s">
        <v>244</v>
      </c>
      <c r="B226" s="45" t="s">
        <v>98</v>
      </c>
      <c r="C226" s="43" t="s">
        <v>90</v>
      </c>
      <c r="D226" s="59" t="s">
        <v>103</v>
      </c>
      <c r="E226" s="46" t="s">
        <v>42</v>
      </c>
      <c r="F226" s="131" t="s">
        <v>114</v>
      </c>
      <c r="G226" s="46" t="s">
        <v>325</v>
      </c>
      <c r="H226" s="108" t="s">
        <v>55</v>
      </c>
      <c r="I226" s="135">
        <v>0</v>
      </c>
      <c r="J226" s="175" t="s">
        <v>381</v>
      </c>
    </row>
    <row r="227" spans="1:10" ht="13.9" customHeight="1" x14ac:dyDescent="0.25">
      <c r="A227" s="45" t="s">
        <v>244</v>
      </c>
      <c r="B227" s="45" t="s">
        <v>115</v>
      </c>
      <c r="C227" s="43" t="s">
        <v>90</v>
      </c>
      <c r="D227" s="59" t="s">
        <v>103</v>
      </c>
      <c r="E227" s="46" t="s">
        <v>42</v>
      </c>
      <c r="F227" s="131" t="s">
        <v>114</v>
      </c>
      <c r="G227" s="46" t="s">
        <v>325</v>
      </c>
      <c r="H227" s="108" t="s">
        <v>55</v>
      </c>
      <c r="I227" s="135">
        <v>952.53000000000043</v>
      </c>
      <c r="J227" s="175" t="s">
        <v>381</v>
      </c>
    </row>
    <row r="228" spans="1:10" ht="13.9" customHeight="1" x14ac:dyDescent="0.25">
      <c r="A228" s="45" t="s">
        <v>244</v>
      </c>
      <c r="B228" s="45" t="s">
        <v>98</v>
      </c>
      <c r="C228" s="43" t="s">
        <v>90</v>
      </c>
      <c r="D228" s="59" t="s">
        <v>111</v>
      </c>
      <c r="E228" s="46" t="s">
        <v>42</v>
      </c>
      <c r="F228" s="130" t="s">
        <v>114</v>
      </c>
      <c r="G228" s="46" t="s">
        <v>325</v>
      </c>
      <c r="H228" s="108" t="s">
        <v>55</v>
      </c>
      <c r="I228" s="135">
        <v>0</v>
      </c>
      <c r="J228" s="175" t="s">
        <v>381</v>
      </c>
    </row>
    <row r="229" spans="1:10" ht="13.9" customHeight="1" x14ac:dyDescent="0.25">
      <c r="A229" s="45" t="s">
        <v>244</v>
      </c>
      <c r="B229" s="45" t="s">
        <v>115</v>
      </c>
      <c r="C229" s="43" t="s">
        <v>90</v>
      </c>
      <c r="D229" s="59" t="s">
        <v>111</v>
      </c>
      <c r="E229" s="46" t="s">
        <v>42</v>
      </c>
      <c r="F229" s="130" t="s">
        <v>114</v>
      </c>
      <c r="G229" s="46" t="s">
        <v>325</v>
      </c>
      <c r="H229" s="108" t="s">
        <v>55</v>
      </c>
      <c r="I229" s="135">
        <v>4576.4000000000005</v>
      </c>
      <c r="J229" s="175" t="s">
        <v>381</v>
      </c>
    </row>
    <row r="230" spans="1:10" ht="13.9" customHeight="1" x14ac:dyDescent="0.25">
      <c r="A230" s="45" t="s">
        <v>244</v>
      </c>
      <c r="B230" s="45" t="s">
        <v>98</v>
      </c>
      <c r="C230" s="43" t="s">
        <v>90</v>
      </c>
      <c r="D230" s="59" t="s">
        <v>119</v>
      </c>
      <c r="E230" s="46" t="s">
        <v>42</v>
      </c>
      <c r="F230" s="131" t="s">
        <v>114</v>
      </c>
      <c r="G230" s="46" t="s">
        <v>325</v>
      </c>
      <c r="H230" s="108" t="s">
        <v>55</v>
      </c>
      <c r="I230" s="135">
        <v>0</v>
      </c>
      <c r="J230" s="175" t="s">
        <v>381</v>
      </c>
    </row>
    <row r="231" spans="1:10" ht="13.9" customHeight="1" x14ac:dyDescent="0.2">
      <c r="A231" s="45" t="s">
        <v>244</v>
      </c>
      <c r="B231" s="45" t="s">
        <v>115</v>
      </c>
      <c r="C231" s="43" t="s">
        <v>90</v>
      </c>
      <c r="D231" s="59" t="s">
        <v>119</v>
      </c>
      <c r="E231" s="46" t="s">
        <v>42</v>
      </c>
      <c r="F231" s="130" t="s">
        <v>114</v>
      </c>
      <c r="G231" s="46" t="s">
        <v>325</v>
      </c>
      <c r="H231" s="108" t="s">
        <v>55</v>
      </c>
      <c r="I231" s="47">
        <v>1275.2099999999998</v>
      </c>
      <c r="J231" s="175" t="s">
        <v>381</v>
      </c>
    </row>
    <row r="232" spans="1:10" ht="13.9" customHeight="1" x14ac:dyDescent="0.25">
      <c r="A232" s="45" t="s">
        <v>244</v>
      </c>
      <c r="B232" s="45" t="s">
        <v>98</v>
      </c>
      <c r="C232" s="43" t="s">
        <v>90</v>
      </c>
      <c r="D232" s="59" t="s">
        <v>357</v>
      </c>
      <c r="E232" s="46" t="s">
        <v>42</v>
      </c>
      <c r="F232" s="131" t="s">
        <v>114</v>
      </c>
      <c r="G232" s="46" t="s">
        <v>325</v>
      </c>
      <c r="H232" s="108" t="s">
        <v>55</v>
      </c>
      <c r="I232" s="135">
        <v>0</v>
      </c>
      <c r="J232" s="175" t="s">
        <v>381</v>
      </c>
    </row>
    <row r="233" spans="1:10" ht="13.9" customHeight="1" x14ac:dyDescent="0.2">
      <c r="A233" s="45" t="s">
        <v>244</v>
      </c>
      <c r="B233" s="45" t="s">
        <v>115</v>
      </c>
      <c r="C233" s="43" t="s">
        <v>90</v>
      </c>
      <c r="D233" s="59" t="s">
        <v>357</v>
      </c>
      <c r="E233" s="46" t="s">
        <v>42</v>
      </c>
      <c r="F233" s="130" t="s">
        <v>114</v>
      </c>
      <c r="G233" s="46" t="s">
        <v>325</v>
      </c>
      <c r="H233" s="108" t="s">
        <v>55</v>
      </c>
      <c r="I233" s="47">
        <v>12507.869999999999</v>
      </c>
      <c r="J233" s="175" t="s">
        <v>381</v>
      </c>
    </row>
    <row r="234" spans="1:10" ht="13.9" customHeight="1" x14ac:dyDescent="0.25">
      <c r="A234" s="45" t="s">
        <v>244</v>
      </c>
      <c r="B234" s="45" t="s">
        <v>115</v>
      </c>
      <c r="C234" s="43" t="s">
        <v>90</v>
      </c>
      <c r="D234" s="59" t="s">
        <v>111</v>
      </c>
      <c r="E234" s="46" t="s">
        <v>42</v>
      </c>
      <c r="F234" s="131" t="s">
        <v>114</v>
      </c>
      <c r="G234" s="46" t="s">
        <v>343</v>
      </c>
      <c r="H234" s="108" t="s">
        <v>55</v>
      </c>
      <c r="I234" s="135">
        <v>108.86</v>
      </c>
      <c r="J234" s="175" t="s">
        <v>381</v>
      </c>
    </row>
    <row r="235" spans="1:10" ht="13.9" customHeight="1" x14ac:dyDescent="0.2">
      <c r="A235" s="45" t="s">
        <v>244</v>
      </c>
      <c r="B235" s="45" t="s">
        <v>115</v>
      </c>
      <c r="C235" s="43" t="s">
        <v>90</v>
      </c>
      <c r="D235" s="59" t="s">
        <v>119</v>
      </c>
      <c r="E235" s="46" t="s">
        <v>42</v>
      </c>
      <c r="F235" s="131" t="s">
        <v>114</v>
      </c>
      <c r="G235" s="46" t="s">
        <v>343</v>
      </c>
      <c r="H235" s="108" t="s">
        <v>55</v>
      </c>
      <c r="I235" s="47">
        <v>32.33</v>
      </c>
      <c r="J235" s="175" t="s">
        <v>381</v>
      </c>
    </row>
    <row r="236" spans="1:10" ht="13.9" customHeight="1" x14ac:dyDescent="0.25">
      <c r="A236" s="45" t="s">
        <v>244</v>
      </c>
      <c r="B236" s="45" t="s">
        <v>98</v>
      </c>
      <c r="C236" s="43" t="s">
        <v>90</v>
      </c>
      <c r="D236" s="59" t="s">
        <v>357</v>
      </c>
      <c r="E236" s="46" t="s">
        <v>42</v>
      </c>
      <c r="F236" s="130" t="s">
        <v>114</v>
      </c>
      <c r="G236" s="46" t="s">
        <v>343</v>
      </c>
      <c r="H236" s="108" t="s">
        <v>55</v>
      </c>
      <c r="I236" s="135">
        <v>613.20000000000005</v>
      </c>
      <c r="J236" s="175" t="s">
        <v>381</v>
      </c>
    </row>
    <row r="237" spans="1:10" ht="13.9" customHeight="1" x14ac:dyDescent="0.2">
      <c r="A237" s="45" t="s">
        <v>244</v>
      </c>
      <c r="B237" s="45" t="s">
        <v>115</v>
      </c>
      <c r="C237" s="43" t="s">
        <v>90</v>
      </c>
      <c r="D237" s="59" t="s">
        <v>357</v>
      </c>
      <c r="E237" s="46" t="s">
        <v>42</v>
      </c>
      <c r="F237" s="131" t="s">
        <v>114</v>
      </c>
      <c r="G237" s="46" t="s">
        <v>343</v>
      </c>
      <c r="H237" s="108" t="s">
        <v>55</v>
      </c>
      <c r="I237" s="47">
        <v>353.92</v>
      </c>
      <c r="J237" s="175" t="s">
        <v>381</v>
      </c>
    </row>
    <row r="238" spans="1:10" ht="13.9" customHeight="1" x14ac:dyDescent="0.25">
      <c r="A238" s="45" t="s">
        <v>244</v>
      </c>
      <c r="B238" s="45" t="s">
        <v>115</v>
      </c>
      <c r="C238" s="43" t="s">
        <v>90</v>
      </c>
      <c r="D238" s="59" t="s">
        <v>111</v>
      </c>
      <c r="E238" s="108" t="s">
        <v>54</v>
      </c>
      <c r="F238" s="130" t="s">
        <v>52</v>
      </c>
      <c r="G238" s="46" t="s">
        <v>342</v>
      </c>
      <c r="H238" s="108" t="s">
        <v>55</v>
      </c>
      <c r="I238" s="135">
        <v>4939.67</v>
      </c>
      <c r="J238" s="175" t="s">
        <v>381</v>
      </c>
    </row>
    <row r="239" spans="1:10" ht="13.9" customHeight="1" x14ac:dyDescent="0.25">
      <c r="A239" s="45" t="s">
        <v>244</v>
      </c>
      <c r="B239" s="45" t="s">
        <v>115</v>
      </c>
      <c r="C239" s="43" t="s">
        <v>90</v>
      </c>
      <c r="D239" s="59" t="s">
        <v>119</v>
      </c>
      <c r="E239" s="108" t="s">
        <v>54</v>
      </c>
      <c r="F239" s="131" t="s">
        <v>52</v>
      </c>
      <c r="G239" s="46" t="s">
        <v>342</v>
      </c>
      <c r="H239" s="108" t="s">
        <v>55</v>
      </c>
      <c r="I239" s="135">
        <v>3655.63</v>
      </c>
      <c r="J239" s="175" t="s">
        <v>381</v>
      </c>
    </row>
    <row r="240" spans="1:10" ht="13.9" customHeight="1" x14ac:dyDescent="0.25">
      <c r="A240" s="45" t="s">
        <v>244</v>
      </c>
      <c r="B240" s="45" t="s">
        <v>98</v>
      </c>
      <c r="C240" s="43" t="s">
        <v>90</v>
      </c>
      <c r="D240" s="59" t="s">
        <v>357</v>
      </c>
      <c r="E240" s="108" t="s">
        <v>54</v>
      </c>
      <c r="F240" s="131" t="s">
        <v>52</v>
      </c>
      <c r="G240" s="46" t="s">
        <v>342</v>
      </c>
      <c r="H240" s="108" t="s">
        <v>55</v>
      </c>
      <c r="I240" s="135">
        <v>14215.770000000004</v>
      </c>
      <c r="J240" s="175" t="s">
        <v>381</v>
      </c>
    </row>
    <row r="241" spans="1:10" ht="13.9" customHeight="1" x14ac:dyDescent="0.2">
      <c r="A241" s="45" t="s">
        <v>244</v>
      </c>
      <c r="B241" s="45" t="s">
        <v>115</v>
      </c>
      <c r="C241" s="43" t="s">
        <v>90</v>
      </c>
      <c r="D241" s="59" t="s">
        <v>357</v>
      </c>
      <c r="E241" s="108" t="s">
        <v>54</v>
      </c>
      <c r="F241" s="131" t="s">
        <v>52</v>
      </c>
      <c r="G241" s="46" t="s">
        <v>342</v>
      </c>
      <c r="H241" s="108" t="s">
        <v>55</v>
      </c>
      <c r="I241" s="47">
        <v>40421.319999999992</v>
      </c>
      <c r="J241" s="175" t="s">
        <v>381</v>
      </c>
    </row>
    <row r="242" spans="1:10" ht="13.9" customHeight="1" x14ac:dyDescent="0.25">
      <c r="A242" s="45" t="s">
        <v>244</v>
      </c>
      <c r="B242" s="45" t="s">
        <v>98</v>
      </c>
      <c r="C242" s="43" t="s">
        <v>90</v>
      </c>
      <c r="D242" s="59" t="s">
        <v>101</v>
      </c>
      <c r="E242" s="108" t="s">
        <v>54</v>
      </c>
      <c r="F242" s="131" t="s">
        <v>52</v>
      </c>
      <c r="G242" s="46" t="s">
        <v>319</v>
      </c>
      <c r="H242" s="108" t="s">
        <v>55</v>
      </c>
      <c r="I242" s="135">
        <v>1316.1200000000001</v>
      </c>
      <c r="J242" s="175" t="s">
        <v>381</v>
      </c>
    </row>
    <row r="243" spans="1:10" ht="13.9" customHeight="1" x14ac:dyDescent="0.25">
      <c r="A243" s="45" t="s">
        <v>244</v>
      </c>
      <c r="B243" s="45" t="s">
        <v>115</v>
      </c>
      <c r="C243" s="43" t="s">
        <v>90</v>
      </c>
      <c r="D243" s="59" t="s">
        <v>101</v>
      </c>
      <c r="E243" s="108" t="s">
        <v>54</v>
      </c>
      <c r="F243" s="130" t="s">
        <v>52</v>
      </c>
      <c r="G243" s="46" t="s">
        <v>319</v>
      </c>
      <c r="H243" s="108" t="s">
        <v>55</v>
      </c>
      <c r="I243" s="135">
        <v>1895.58</v>
      </c>
      <c r="J243" s="175" t="s">
        <v>381</v>
      </c>
    </row>
    <row r="244" spans="1:10" ht="13.9" customHeight="1" x14ac:dyDescent="0.25">
      <c r="A244" s="45" t="s">
        <v>244</v>
      </c>
      <c r="B244" s="45" t="s">
        <v>115</v>
      </c>
      <c r="C244" s="43" t="s">
        <v>90</v>
      </c>
      <c r="D244" s="59" t="s">
        <v>103</v>
      </c>
      <c r="E244" s="108" t="s">
        <v>54</v>
      </c>
      <c r="F244" s="131" t="s">
        <v>52</v>
      </c>
      <c r="G244" s="46" t="s">
        <v>319</v>
      </c>
      <c r="H244" s="108" t="s">
        <v>55</v>
      </c>
      <c r="I244" s="135">
        <v>1404.3199999999995</v>
      </c>
      <c r="J244" s="175" t="s">
        <v>381</v>
      </c>
    </row>
    <row r="245" spans="1:10" ht="13.9" customHeight="1" x14ac:dyDescent="0.25">
      <c r="A245" s="45" t="s">
        <v>244</v>
      </c>
      <c r="B245" s="45" t="s">
        <v>98</v>
      </c>
      <c r="C245" s="43" t="s">
        <v>90</v>
      </c>
      <c r="D245" s="59" t="s">
        <v>111</v>
      </c>
      <c r="E245" s="108" t="s">
        <v>54</v>
      </c>
      <c r="F245" s="130" t="s">
        <v>52</v>
      </c>
      <c r="G245" s="46" t="s">
        <v>319</v>
      </c>
      <c r="H245" s="108" t="s">
        <v>55</v>
      </c>
      <c r="I245" s="135">
        <v>1114.0899999999999</v>
      </c>
      <c r="J245" s="175" t="s">
        <v>381</v>
      </c>
    </row>
    <row r="246" spans="1:10" ht="13.9" customHeight="1" x14ac:dyDescent="0.25">
      <c r="A246" s="45" t="s">
        <v>244</v>
      </c>
      <c r="B246" s="45" t="s">
        <v>115</v>
      </c>
      <c r="C246" s="43" t="s">
        <v>90</v>
      </c>
      <c r="D246" s="59" t="s">
        <v>111</v>
      </c>
      <c r="E246" s="108" t="s">
        <v>54</v>
      </c>
      <c r="F246" s="131" t="s">
        <v>52</v>
      </c>
      <c r="G246" s="46" t="s">
        <v>319</v>
      </c>
      <c r="H246" s="108" t="s">
        <v>55</v>
      </c>
      <c r="I246" s="135">
        <v>1048.8699999999999</v>
      </c>
      <c r="J246" s="175" t="s">
        <v>381</v>
      </c>
    </row>
    <row r="247" spans="1:10" ht="13.9" customHeight="1" x14ac:dyDescent="0.25">
      <c r="A247" s="45" t="s">
        <v>244</v>
      </c>
      <c r="B247" s="45" t="s">
        <v>98</v>
      </c>
      <c r="C247" s="43" t="s">
        <v>90</v>
      </c>
      <c r="D247" s="59" t="s">
        <v>119</v>
      </c>
      <c r="E247" s="108" t="s">
        <v>54</v>
      </c>
      <c r="F247" s="130" t="s">
        <v>52</v>
      </c>
      <c r="G247" s="46" t="s">
        <v>319</v>
      </c>
      <c r="H247" s="108" t="s">
        <v>55</v>
      </c>
      <c r="I247" s="135">
        <v>184.92</v>
      </c>
      <c r="J247" s="175" t="s">
        <v>381</v>
      </c>
    </row>
    <row r="248" spans="1:10" ht="13.9" customHeight="1" x14ac:dyDescent="0.25">
      <c r="A248" s="45" t="s">
        <v>244</v>
      </c>
      <c r="B248" s="45" t="s">
        <v>98</v>
      </c>
      <c r="C248" s="43" t="s">
        <v>90</v>
      </c>
      <c r="D248" s="59" t="s">
        <v>357</v>
      </c>
      <c r="E248" s="108" t="s">
        <v>54</v>
      </c>
      <c r="F248" s="130" t="s">
        <v>52</v>
      </c>
      <c r="G248" s="46" t="s">
        <v>319</v>
      </c>
      <c r="H248" s="108" t="s">
        <v>55</v>
      </c>
      <c r="I248" s="135">
        <v>646.16</v>
      </c>
      <c r="J248" s="175" t="s">
        <v>381</v>
      </c>
    </row>
    <row r="249" spans="1:10" ht="13.9" customHeight="1" x14ac:dyDescent="0.2">
      <c r="A249" s="45" t="s">
        <v>244</v>
      </c>
      <c r="B249" s="45" t="s">
        <v>115</v>
      </c>
      <c r="C249" s="43" t="s">
        <v>90</v>
      </c>
      <c r="D249" s="59" t="s">
        <v>357</v>
      </c>
      <c r="E249" s="108" t="s">
        <v>54</v>
      </c>
      <c r="F249" s="130" t="s">
        <v>52</v>
      </c>
      <c r="G249" s="46" t="s">
        <v>319</v>
      </c>
      <c r="H249" s="108" t="s">
        <v>55</v>
      </c>
      <c r="I249" s="47">
        <v>3704.68</v>
      </c>
      <c r="J249" s="175" t="s">
        <v>381</v>
      </c>
    </row>
    <row r="250" spans="1:10" ht="13.9" customHeight="1" x14ac:dyDescent="0.25">
      <c r="A250" s="45" t="s">
        <v>244</v>
      </c>
      <c r="B250" s="45" t="s">
        <v>98</v>
      </c>
      <c r="C250" s="43" t="s">
        <v>90</v>
      </c>
      <c r="D250" s="59" t="s">
        <v>101</v>
      </c>
      <c r="E250" s="46" t="s">
        <v>42</v>
      </c>
      <c r="F250" s="130" t="s">
        <v>48</v>
      </c>
      <c r="G250" s="46" t="s">
        <v>320</v>
      </c>
      <c r="H250" s="108" t="s">
        <v>55</v>
      </c>
      <c r="I250" s="135">
        <v>1303.6300000000001</v>
      </c>
      <c r="J250" s="175" t="s">
        <v>381</v>
      </c>
    </row>
    <row r="251" spans="1:10" ht="13.9" customHeight="1" x14ac:dyDescent="0.25">
      <c r="A251" s="45" t="s">
        <v>244</v>
      </c>
      <c r="B251" s="45" t="s">
        <v>115</v>
      </c>
      <c r="C251" s="43" t="s">
        <v>90</v>
      </c>
      <c r="D251" s="59" t="s">
        <v>101</v>
      </c>
      <c r="E251" s="46" t="s">
        <v>42</v>
      </c>
      <c r="F251" s="131" t="s">
        <v>48</v>
      </c>
      <c r="G251" s="46" t="s">
        <v>320</v>
      </c>
      <c r="H251" s="108" t="s">
        <v>55</v>
      </c>
      <c r="I251" s="135">
        <v>752.87</v>
      </c>
      <c r="J251" s="175" t="s">
        <v>381</v>
      </c>
    </row>
    <row r="252" spans="1:10" ht="13.9" customHeight="1" x14ac:dyDescent="0.25">
      <c r="A252" s="45" t="s">
        <v>244</v>
      </c>
      <c r="B252" s="45" t="s">
        <v>98</v>
      </c>
      <c r="C252" s="43" t="s">
        <v>90</v>
      </c>
      <c r="D252" s="59" t="s">
        <v>103</v>
      </c>
      <c r="E252" s="46" t="s">
        <v>42</v>
      </c>
      <c r="F252" s="131" t="s">
        <v>48</v>
      </c>
      <c r="G252" s="46" t="s">
        <v>320</v>
      </c>
      <c r="H252" s="108" t="s">
        <v>55</v>
      </c>
      <c r="I252" s="135">
        <v>1116.73</v>
      </c>
      <c r="J252" s="175" t="s">
        <v>381</v>
      </c>
    </row>
    <row r="253" spans="1:10" ht="13.9" customHeight="1" x14ac:dyDescent="0.25">
      <c r="A253" s="45" t="s">
        <v>244</v>
      </c>
      <c r="B253" s="45" t="s">
        <v>115</v>
      </c>
      <c r="C253" s="43" t="s">
        <v>90</v>
      </c>
      <c r="D253" s="59" t="s">
        <v>103</v>
      </c>
      <c r="E253" s="46" t="s">
        <v>42</v>
      </c>
      <c r="F253" s="131" t="s">
        <v>48</v>
      </c>
      <c r="G253" s="46" t="s">
        <v>320</v>
      </c>
      <c r="H253" s="108" t="s">
        <v>55</v>
      </c>
      <c r="I253" s="135">
        <v>644.92999999999995</v>
      </c>
      <c r="J253" s="175" t="s">
        <v>381</v>
      </c>
    </row>
    <row r="254" spans="1:10" ht="15" customHeight="1" x14ac:dyDescent="0.25">
      <c r="A254" s="45" t="s">
        <v>244</v>
      </c>
      <c r="B254" s="45" t="s">
        <v>98</v>
      </c>
      <c r="C254" s="43" t="s">
        <v>90</v>
      </c>
      <c r="D254" s="59" t="s">
        <v>111</v>
      </c>
      <c r="E254" s="46" t="s">
        <v>42</v>
      </c>
      <c r="F254" s="131" t="s">
        <v>48</v>
      </c>
      <c r="G254" s="46" t="s">
        <v>320</v>
      </c>
      <c r="H254" s="108" t="s">
        <v>55</v>
      </c>
      <c r="I254" s="135">
        <v>2036.8899999999999</v>
      </c>
      <c r="J254" s="175" t="s">
        <v>381</v>
      </c>
    </row>
    <row r="255" spans="1:10" ht="13.9" customHeight="1" x14ac:dyDescent="0.25">
      <c r="A255" s="45" t="s">
        <v>244</v>
      </c>
      <c r="B255" s="45" t="s">
        <v>115</v>
      </c>
      <c r="C255" s="43" t="s">
        <v>90</v>
      </c>
      <c r="D255" s="59" t="s">
        <v>111</v>
      </c>
      <c r="E255" s="46" t="s">
        <v>42</v>
      </c>
      <c r="F255" s="130" t="s">
        <v>48</v>
      </c>
      <c r="G255" s="46" t="s">
        <v>320</v>
      </c>
      <c r="H255" s="108" t="s">
        <v>55</v>
      </c>
      <c r="I255" s="135">
        <v>3022.95</v>
      </c>
      <c r="J255" s="175" t="s">
        <v>381</v>
      </c>
    </row>
    <row r="256" spans="1:10" ht="13.9" customHeight="1" x14ac:dyDescent="0.25">
      <c r="A256" s="45" t="s">
        <v>244</v>
      </c>
      <c r="B256" s="45" t="s">
        <v>98</v>
      </c>
      <c r="C256" s="43" t="s">
        <v>90</v>
      </c>
      <c r="D256" s="59" t="s">
        <v>119</v>
      </c>
      <c r="E256" s="46" t="s">
        <v>42</v>
      </c>
      <c r="F256" s="131" t="s">
        <v>48</v>
      </c>
      <c r="G256" s="46" t="s">
        <v>320</v>
      </c>
      <c r="H256" s="108" t="s">
        <v>55</v>
      </c>
      <c r="I256" s="135">
        <v>160.82</v>
      </c>
      <c r="J256" s="175" t="s">
        <v>381</v>
      </c>
    </row>
    <row r="257" spans="1:10" ht="13.9" customHeight="1" x14ac:dyDescent="0.25">
      <c r="A257" s="45" t="s">
        <v>244</v>
      </c>
      <c r="B257" s="45" t="s">
        <v>115</v>
      </c>
      <c r="C257" s="43" t="s">
        <v>90</v>
      </c>
      <c r="D257" s="59" t="s">
        <v>119</v>
      </c>
      <c r="E257" s="46" t="s">
        <v>42</v>
      </c>
      <c r="F257" s="130" t="s">
        <v>48</v>
      </c>
      <c r="G257" s="46" t="s">
        <v>320</v>
      </c>
      <c r="H257" s="108" t="s">
        <v>55</v>
      </c>
      <c r="I257" s="135">
        <v>875.20999999999992</v>
      </c>
      <c r="J257" s="175" t="s">
        <v>381</v>
      </c>
    </row>
    <row r="258" spans="1:10" ht="13.9" customHeight="1" x14ac:dyDescent="0.25">
      <c r="A258" s="45" t="s">
        <v>244</v>
      </c>
      <c r="B258" s="45" t="s">
        <v>98</v>
      </c>
      <c r="C258" s="43" t="s">
        <v>90</v>
      </c>
      <c r="D258" s="59" t="s">
        <v>357</v>
      </c>
      <c r="E258" s="46" t="s">
        <v>42</v>
      </c>
      <c r="F258" s="131" t="s">
        <v>48</v>
      </c>
      <c r="G258" s="46" t="s">
        <v>320</v>
      </c>
      <c r="H258" s="108" t="s">
        <v>55</v>
      </c>
      <c r="I258" s="135">
        <v>3016.88</v>
      </c>
      <c r="J258" s="175" t="s">
        <v>381</v>
      </c>
    </row>
    <row r="259" spans="1:10" ht="13.9" customHeight="1" x14ac:dyDescent="0.2">
      <c r="A259" s="45" t="s">
        <v>244</v>
      </c>
      <c r="B259" s="45" t="s">
        <v>115</v>
      </c>
      <c r="C259" s="43" t="s">
        <v>90</v>
      </c>
      <c r="D259" s="59" t="s">
        <v>357</v>
      </c>
      <c r="E259" s="46" t="s">
        <v>42</v>
      </c>
      <c r="F259" s="131" t="s">
        <v>48</v>
      </c>
      <c r="G259" s="46" t="s">
        <v>320</v>
      </c>
      <c r="H259" s="108" t="s">
        <v>55</v>
      </c>
      <c r="I259" s="47">
        <v>9050.44</v>
      </c>
      <c r="J259" s="175" t="s">
        <v>381</v>
      </c>
    </row>
    <row r="260" spans="1:10" ht="13.9" customHeight="1" x14ac:dyDescent="0.25">
      <c r="A260" s="45" t="s">
        <v>244</v>
      </c>
      <c r="B260" s="45" t="s">
        <v>98</v>
      </c>
      <c r="C260" s="43" t="s">
        <v>90</v>
      </c>
      <c r="D260" s="59" t="s">
        <v>101</v>
      </c>
      <c r="E260" s="46" t="s">
        <v>42</v>
      </c>
      <c r="F260" s="131" t="s">
        <v>136</v>
      </c>
      <c r="G260" s="46" t="s">
        <v>307</v>
      </c>
      <c r="H260" s="108" t="s">
        <v>55</v>
      </c>
      <c r="I260" s="135">
        <v>554.33000000000004</v>
      </c>
      <c r="J260" s="175" t="s">
        <v>381</v>
      </c>
    </row>
    <row r="261" spans="1:10" ht="13.9" customHeight="1" x14ac:dyDescent="0.25">
      <c r="A261" s="45" t="s">
        <v>244</v>
      </c>
      <c r="B261" s="45" t="s">
        <v>115</v>
      </c>
      <c r="C261" s="43" t="s">
        <v>90</v>
      </c>
      <c r="D261" s="59" t="s">
        <v>101</v>
      </c>
      <c r="E261" s="46" t="s">
        <v>42</v>
      </c>
      <c r="F261" s="130" t="s">
        <v>136</v>
      </c>
      <c r="G261" s="46" t="s">
        <v>307</v>
      </c>
      <c r="H261" s="108" t="s">
        <v>55</v>
      </c>
      <c r="I261" s="135">
        <v>1002.0700000000003</v>
      </c>
      <c r="J261" s="175" t="s">
        <v>381</v>
      </c>
    </row>
    <row r="262" spans="1:10" ht="13.9" customHeight="1" x14ac:dyDescent="0.25">
      <c r="A262" s="45" t="s">
        <v>244</v>
      </c>
      <c r="B262" s="45" t="s">
        <v>98</v>
      </c>
      <c r="C262" s="43" t="s">
        <v>90</v>
      </c>
      <c r="D262" s="59" t="s">
        <v>103</v>
      </c>
      <c r="E262" s="46" t="s">
        <v>42</v>
      </c>
      <c r="F262" s="130" t="s">
        <v>136</v>
      </c>
      <c r="G262" s="46" t="s">
        <v>307</v>
      </c>
      <c r="H262" s="108" t="s">
        <v>55</v>
      </c>
      <c r="I262" s="135">
        <v>79.19</v>
      </c>
      <c r="J262" s="175" t="s">
        <v>381</v>
      </c>
    </row>
    <row r="263" spans="1:10" ht="13.9" customHeight="1" x14ac:dyDescent="0.25">
      <c r="A263" s="45" t="s">
        <v>244</v>
      </c>
      <c r="B263" s="45" t="s">
        <v>115</v>
      </c>
      <c r="C263" s="43" t="s">
        <v>90</v>
      </c>
      <c r="D263" s="59" t="s">
        <v>103</v>
      </c>
      <c r="E263" s="46" t="s">
        <v>42</v>
      </c>
      <c r="F263" s="130" t="s">
        <v>136</v>
      </c>
      <c r="G263" s="46" t="s">
        <v>307</v>
      </c>
      <c r="H263" s="108" t="s">
        <v>55</v>
      </c>
      <c r="I263" s="135">
        <v>1054.8400000000001</v>
      </c>
      <c r="J263" s="175" t="s">
        <v>381</v>
      </c>
    </row>
    <row r="264" spans="1:10" ht="13.9" customHeight="1" x14ac:dyDescent="0.25">
      <c r="A264" s="45" t="s">
        <v>244</v>
      </c>
      <c r="B264" s="45" t="s">
        <v>98</v>
      </c>
      <c r="C264" s="43" t="s">
        <v>90</v>
      </c>
      <c r="D264" s="59" t="s">
        <v>111</v>
      </c>
      <c r="E264" s="46" t="s">
        <v>42</v>
      </c>
      <c r="F264" s="131" t="s">
        <v>136</v>
      </c>
      <c r="G264" s="46" t="s">
        <v>307</v>
      </c>
      <c r="H264" s="108" t="s">
        <v>55</v>
      </c>
      <c r="I264" s="135">
        <v>390.80999999999995</v>
      </c>
      <c r="J264" s="175" t="s">
        <v>381</v>
      </c>
    </row>
    <row r="265" spans="1:10" ht="13.9" customHeight="1" x14ac:dyDescent="0.25">
      <c r="A265" s="45" t="s">
        <v>244</v>
      </c>
      <c r="B265" s="45" t="s">
        <v>115</v>
      </c>
      <c r="C265" s="43" t="s">
        <v>90</v>
      </c>
      <c r="D265" s="59" t="s">
        <v>111</v>
      </c>
      <c r="E265" s="46" t="s">
        <v>42</v>
      </c>
      <c r="F265" s="131" t="s">
        <v>136</v>
      </c>
      <c r="G265" s="46" t="s">
        <v>307</v>
      </c>
      <c r="H265" s="108" t="s">
        <v>55</v>
      </c>
      <c r="I265" s="135">
        <v>502.46999999999991</v>
      </c>
      <c r="J265" s="175" t="s">
        <v>381</v>
      </c>
    </row>
    <row r="266" spans="1:10" ht="13.9" customHeight="1" x14ac:dyDescent="0.25">
      <c r="A266" s="45" t="s">
        <v>244</v>
      </c>
      <c r="B266" s="45" t="s">
        <v>98</v>
      </c>
      <c r="C266" s="43" t="s">
        <v>90</v>
      </c>
      <c r="D266" s="59" t="s">
        <v>119</v>
      </c>
      <c r="E266" s="46" t="s">
        <v>42</v>
      </c>
      <c r="F266" s="130" t="s">
        <v>136</v>
      </c>
      <c r="G266" s="46" t="s">
        <v>307</v>
      </c>
      <c r="H266" s="108" t="s">
        <v>55</v>
      </c>
      <c r="I266" s="135">
        <v>670.44</v>
      </c>
      <c r="J266" s="175" t="s">
        <v>381</v>
      </c>
    </row>
    <row r="267" spans="1:10" ht="13.9" customHeight="1" x14ac:dyDescent="0.2">
      <c r="A267" s="45" t="s">
        <v>244</v>
      </c>
      <c r="B267" s="45" t="s">
        <v>115</v>
      </c>
      <c r="C267" s="43" t="s">
        <v>90</v>
      </c>
      <c r="D267" s="59" t="s">
        <v>119</v>
      </c>
      <c r="E267" s="46" t="s">
        <v>42</v>
      </c>
      <c r="F267" s="131" t="s">
        <v>136</v>
      </c>
      <c r="G267" s="46" t="s">
        <v>307</v>
      </c>
      <c r="H267" s="108" t="s">
        <v>55</v>
      </c>
      <c r="I267" s="47">
        <v>433.24999999999994</v>
      </c>
      <c r="J267" s="175" t="s">
        <v>381</v>
      </c>
    </row>
    <row r="268" spans="1:10" ht="13.9" customHeight="1" x14ac:dyDescent="0.25">
      <c r="A268" s="45" t="s">
        <v>244</v>
      </c>
      <c r="B268" s="45" t="s">
        <v>98</v>
      </c>
      <c r="C268" s="43" t="s">
        <v>90</v>
      </c>
      <c r="D268" s="59" t="s">
        <v>311</v>
      </c>
      <c r="E268" s="46" t="s">
        <v>42</v>
      </c>
      <c r="F268" s="131" t="s">
        <v>136</v>
      </c>
      <c r="G268" s="46" t="s">
        <v>307</v>
      </c>
      <c r="H268" s="108" t="s">
        <v>55</v>
      </c>
      <c r="I268" s="135">
        <v>55.83</v>
      </c>
      <c r="J268" s="175" t="s">
        <v>381</v>
      </c>
    </row>
    <row r="269" spans="1:10" ht="13.9" customHeight="1" x14ac:dyDescent="0.25">
      <c r="A269" s="45" t="s">
        <v>244</v>
      </c>
      <c r="B269" s="45" t="s">
        <v>98</v>
      </c>
      <c r="C269" s="43" t="s">
        <v>90</v>
      </c>
      <c r="D269" s="59" t="s">
        <v>357</v>
      </c>
      <c r="E269" s="46" t="s">
        <v>42</v>
      </c>
      <c r="F269" s="130" t="s">
        <v>136</v>
      </c>
      <c r="G269" s="46" t="s">
        <v>307</v>
      </c>
      <c r="H269" s="108" t="s">
        <v>55</v>
      </c>
      <c r="I269" s="135">
        <v>10214.18</v>
      </c>
      <c r="J269" s="175" t="s">
        <v>381</v>
      </c>
    </row>
    <row r="270" spans="1:10" ht="14.45" customHeight="1" x14ac:dyDescent="0.2">
      <c r="A270" s="45" t="s">
        <v>244</v>
      </c>
      <c r="B270" s="45" t="s">
        <v>115</v>
      </c>
      <c r="C270" s="43" t="s">
        <v>90</v>
      </c>
      <c r="D270" s="59" t="s">
        <v>357</v>
      </c>
      <c r="E270" s="46" t="s">
        <v>42</v>
      </c>
      <c r="F270" s="131" t="s">
        <v>136</v>
      </c>
      <c r="G270" s="46" t="s">
        <v>307</v>
      </c>
      <c r="H270" s="108" t="s">
        <v>55</v>
      </c>
      <c r="I270" s="133">
        <v>22243.130000000008</v>
      </c>
      <c r="J270" s="175" t="s">
        <v>381</v>
      </c>
    </row>
    <row r="271" spans="1:10" ht="14.45" customHeight="1" x14ac:dyDescent="0.2">
      <c r="A271" s="45" t="s">
        <v>244</v>
      </c>
      <c r="B271" s="45" t="s">
        <v>115</v>
      </c>
      <c r="C271" s="43" t="s">
        <v>90</v>
      </c>
      <c r="D271" s="59" t="s">
        <v>357</v>
      </c>
      <c r="E271" s="108" t="s">
        <v>54</v>
      </c>
      <c r="F271" s="131" t="s">
        <v>51</v>
      </c>
      <c r="G271" s="46" t="s">
        <v>352</v>
      </c>
      <c r="H271" s="108" t="s">
        <v>55</v>
      </c>
      <c r="I271" s="133">
        <v>0</v>
      </c>
      <c r="J271" s="175" t="s">
        <v>381</v>
      </c>
    </row>
    <row r="272" spans="1:10" ht="12.75" customHeight="1" x14ac:dyDescent="0.2">
      <c r="A272" s="45" t="s">
        <v>244</v>
      </c>
      <c r="B272" s="45" t="s">
        <v>115</v>
      </c>
      <c r="C272" s="43" t="s">
        <v>90</v>
      </c>
      <c r="D272" s="43" t="s">
        <v>196</v>
      </c>
      <c r="E272" s="46" t="s">
        <v>42</v>
      </c>
      <c r="F272" s="132" t="s">
        <v>48</v>
      </c>
      <c r="G272" s="43" t="s">
        <v>383</v>
      </c>
      <c r="H272" s="46" t="s">
        <v>36</v>
      </c>
      <c r="I272" s="48">
        <v>912.11</v>
      </c>
      <c r="J272" s="178" t="s">
        <v>244</v>
      </c>
    </row>
    <row r="273" spans="1:10" ht="12.75" customHeight="1" x14ac:dyDescent="0.2">
      <c r="A273" s="45" t="s">
        <v>244</v>
      </c>
      <c r="B273" s="45" t="s">
        <v>115</v>
      </c>
      <c r="C273" s="43" t="s">
        <v>90</v>
      </c>
      <c r="D273" s="43" t="s">
        <v>196</v>
      </c>
      <c r="E273" s="46" t="s">
        <v>42</v>
      </c>
      <c r="F273" s="132" t="s">
        <v>48</v>
      </c>
      <c r="G273" s="43" t="s">
        <v>384</v>
      </c>
      <c r="H273" s="46" t="s">
        <v>36</v>
      </c>
      <c r="I273" s="48">
        <v>314.16000000000003</v>
      </c>
      <c r="J273" s="178" t="s">
        <v>244</v>
      </c>
    </row>
    <row r="274" spans="1:10" ht="12.75" customHeight="1" x14ac:dyDescent="0.2">
      <c r="A274" s="45" t="s">
        <v>244</v>
      </c>
      <c r="B274" s="45" t="s">
        <v>115</v>
      </c>
      <c r="C274" s="43" t="s">
        <v>90</v>
      </c>
      <c r="D274" s="43" t="s">
        <v>196</v>
      </c>
      <c r="E274" s="46" t="s">
        <v>42</v>
      </c>
      <c r="F274" s="132" t="s">
        <v>136</v>
      </c>
      <c r="G274" s="43" t="s">
        <v>385</v>
      </c>
      <c r="H274" s="46" t="s">
        <v>36</v>
      </c>
      <c r="I274" s="48">
        <v>2326.11</v>
      </c>
      <c r="J274" s="178" t="s">
        <v>244</v>
      </c>
    </row>
    <row r="275" spans="1:10" x14ac:dyDescent="0.2">
      <c r="A275" s="45" t="s">
        <v>244</v>
      </c>
      <c r="B275" s="45" t="s">
        <v>115</v>
      </c>
      <c r="C275" s="43" t="s">
        <v>90</v>
      </c>
      <c r="D275" s="43" t="s">
        <v>196</v>
      </c>
      <c r="E275" s="46" t="s">
        <v>56</v>
      </c>
      <c r="F275" s="132" t="s">
        <v>125</v>
      </c>
      <c r="G275" s="43" t="s">
        <v>382</v>
      </c>
      <c r="H275" s="46" t="s">
        <v>36</v>
      </c>
      <c r="I275" s="48">
        <v>2956.89</v>
      </c>
      <c r="J275" s="178" t="s">
        <v>244</v>
      </c>
    </row>
    <row r="276" spans="1:10" x14ac:dyDescent="0.2">
      <c r="A276" s="45" t="s">
        <v>244</v>
      </c>
      <c r="B276" s="45" t="s">
        <v>115</v>
      </c>
      <c r="C276" s="43" t="s">
        <v>90</v>
      </c>
      <c r="D276" s="43" t="s">
        <v>196</v>
      </c>
      <c r="E276" s="46" t="s">
        <v>42</v>
      </c>
      <c r="F276" s="132" t="s">
        <v>59</v>
      </c>
      <c r="G276" s="43" t="s">
        <v>330</v>
      </c>
      <c r="H276" s="46" t="s">
        <v>36</v>
      </c>
      <c r="I276" s="48">
        <v>952</v>
      </c>
      <c r="J276" s="178" t="s">
        <v>244</v>
      </c>
    </row>
    <row r="277" spans="1:10" ht="12.75" customHeight="1" x14ac:dyDescent="0.2">
      <c r="A277" s="45" t="s">
        <v>244</v>
      </c>
      <c r="B277" s="45" t="s">
        <v>115</v>
      </c>
      <c r="C277" s="43" t="s">
        <v>90</v>
      </c>
      <c r="D277" s="43" t="s">
        <v>196</v>
      </c>
      <c r="E277" s="46" t="s">
        <v>42</v>
      </c>
      <c r="F277" s="132" t="s">
        <v>114</v>
      </c>
      <c r="G277" s="43" t="s">
        <v>386</v>
      </c>
      <c r="H277" s="46" t="s">
        <v>36</v>
      </c>
      <c r="I277" s="48">
        <v>1190</v>
      </c>
      <c r="J277" s="178" t="s">
        <v>244</v>
      </c>
    </row>
    <row r="278" spans="1:10" ht="12.75" customHeight="1" x14ac:dyDescent="0.2">
      <c r="A278" s="45" t="s">
        <v>244</v>
      </c>
      <c r="B278" s="45" t="s">
        <v>115</v>
      </c>
      <c r="C278" s="43" t="s">
        <v>90</v>
      </c>
      <c r="D278" s="43" t="s">
        <v>196</v>
      </c>
      <c r="E278" s="46" t="s">
        <v>42</v>
      </c>
      <c r="F278" s="132" t="s">
        <v>82</v>
      </c>
      <c r="G278" s="43" t="s">
        <v>387</v>
      </c>
      <c r="H278" s="46" t="s">
        <v>36</v>
      </c>
      <c r="I278" s="48">
        <v>958.2</v>
      </c>
      <c r="J278" s="178" t="s">
        <v>244</v>
      </c>
    </row>
    <row r="279" spans="1:10" x14ac:dyDescent="0.2">
      <c r="A279" s="45" t="s">
        <v>244</v>
      </c>
      <c r="B279" s="45" t="s">
        <v>115</v>
      </c>
      <c r="C279" s="43" t="s">
        <v>90</v>
      </c>
      <c r="D279" s="43" t="s">
        <v>357</v>
      </c>
      <c r="E279" s="46" t="s">
        <v>42</v>
      </c>
      <c r="F279" s="132" t="s">
        <v>48</v>
      </c>
      <c r="G279" s="43" t="s">
        <v>383</v>
      </c>
      <c r="H279" s="46" t="s">
        <v>36</v>
      </c>
      <c r="I279" s="48">
        <v>9306.93</v>
      </c>
      <c r="J279" s="178" t="s">
        <v>244</v>
      </c>
    </row>
    <row r="280" spans="1:10" x14ac:dyDescent="0.2">
      <c r="A280" s="45" t="s">
        <v>244</v>
      </c>
      <c r="B280" s="45" t="s">
        <v>115</v>
      </c>
      <c r="C280" s="43" t="s">
        <v>90</v>
      </c>
      <c r="D280" s="43" t="s">
        <v>357</v>
      </c>
      <c r="E280" s="46" t="s">
        <v>42</v>
      </c>
      <c r="F280" s="132" t="s">
        <v>48</v>
      </c>
      <c r="G280" s="43" t="s">
        <v>384</v>
      </c>
      <c r="H280" s="46" t="s">
        <v>36</v>
      </c>
      <c r="I280" s="48">
        <v>3205.62</v>
      </c>
      <c r="J280" s="178" t="s">
        <v>244</v>
      </c>
    </row>
    <row r="281" spans="1:10" x14ac:dyDescent="0.2">
      <c r="A281" s="45" t="s">
        <v>244</v>
      </c>
      <c r="B281" s="45" t="s">
        <v>115</v>
      </c>
      <c r="C281" s="43" t="s">
        <v>90</v>
      </c>
      <c r="D281" s="43" t="s">
        <v>357</v>
      </c>
      <c r="E281" s="46" t="s">
        <v>42</v>
      </c>
      <c r="F281" s="132" t="s">
        <v>136</v>
      </c>
      <c r="G281" s="43" t="s">
        <v>385</v>
      </c>
      <c r="H281" s="46" t="s">
        <v>36</v>
      </c>
      <c r="I281" s="48">
        <v>23735.16</v>
      </c>
      <c r="J281" s="178" t="s">
        <v>244</v>
      </c>
    </row>
    <row r="282" spans="1:10" x14ac:dyDescent="0.2">
      <c r="A282" s="45" t="s">
        <v>244</v>
      </c>
      <c r="B282" s="45" t="s">
        <v>115</v>
      </c>
      <c r="C282" s="43" t="s">
        <v>90</v>
      </c>
      <c r="D282" s="43" t="s">
        <v>357</v>
      </c>
      <c r="E282" s="46" t="s">
        <v>56</v>
      </c>
      <c r="F282" s="132" t="s">
        <v>125</v>
      </c>
      <c r="G282" s="43" t="s">
        <v>382</v>
      </c>
      <c r="H282" s="46" t="s">
        <v>36</v>
      </c>
      <c r="I282" s="48">
        <v>30171.48</v>
      </c>
      <c r="J282" s="178" t="s">
        <v>244</v>
      </c>
    </row>
    <row r="283" spans="1:10" ht="12.75" customHeight="1" x14ac:dyDescent="0.2">
      <c r="A283" s="45" t="s">
        <v>244</v>
      </c>
      <c r="B283" s="45" t="s">
        <v>115</v>
      </c>
      <c r="C283" s="43" t="s">
        <v>90</v>
      </c>
      <c r="D283" s="43" t="s">
        <v>357</v>
      </c>
      <c r="E283" s="46" t="s">
        <v>42</v>
      </c>
      <c r="F283" s="132" t="s">
        <v>59</v>
      </c>
      <c r="G283" s="43" t="s">
        <v>330</v>
      </c>
      <c r="H283" s="46" t="s">
        <v>36</v>
      </c>
      <c r="I283" s="48">
        <v>9714</v>
      </c>
      <c r="J283" s="178" t="s">
        <v>244</v>
      </c>
    </row>
    <row r="284" spans="1:10" ht="12.75" customHeight="1" x14ac:dyDescent="0.2">
      <c r="A284" s="45" t="s">
        <v>244</v>
      </c>
      <c r="B284" s="45" t="s">
        <v>115</v>
      </c>
      <c r="C284" s="43" t="s">
        <v>90</v>
      </c>
      <c r="D284" s="43" t="s">
        <v>357</v>
      </c>
      <c r="E284" s="46" t="s">
        <v>42</v>
      </c>
      <c r="F284" s="132" t="s">
        <v>114</v>
      </c>
      <c r="G284" s="43" t="s">
        <v>386</v>
      </c>
      <c r="H284" s="46" t="s">
        <v>36</v>
      </c>
      <c r="I284" s="48">
        <v>12142.5</v>
      </c>
      <c r="J284" s="178" t="s">
        <v>244</v>
      </c>
    </row>
    <row r="285" spans="1:10" ht="12.75" customHeight="1" x14ac:dyDescent="0.2">
      <c r="A285" s="45" t="s">
        <v>244</v>
      </c>
      <c r="B285" s="45" t="s">
        <v>115</v>
      </c>
      <c r="C285" s="43" t="s">
        <v>90</v>
      </c>
      <c r="D285" s="43" t="s">
        <v>357</v>
      </c>
      <c r="E285" s="46" t="s">
        <v>42</v>
      </c>
      <c r="F285" s="132" t="s">
        <v>82</v>
      </c>
      <c r="G285" s="43" t="s">
        <v>387</v>
      </c>
      <c r="H285" s="46" t="s">
        <v>36</v>
      </c>
      <c r="I285" s="48">
        <v>9777.2999999999993</v>
      </c>
      <c r="J285" s="178" t="s">
        <v>244</v>
      </c>
    </row>
    <row r="286" spans="1:10" x14ac:dyDescent="0.2">
      <c r="A286" s="45" t="s">
        <v>244</v>
      </c>
      <c r="B286" s="45" t="s">
        <v>115</v>
      </c>
      <c r="C286" s="43" t="s">
        <v>90</v>
      </c>
      <c r="D286" s="43" t="s">
        <v>191</v>
      </c>
      <c r="E286" s="46" t="s">
        <v>42</v>
      </c>
      <c r="F286" s="132" t="s">
        <v>48</v>
      </c>
      <c r="G286" s="43" t="s">
        <v>383</v>
      </c>
      <c r="H286" s="46" t="s">
        <v>36</v>
      </c>
      <c r="I286" s="48">
        <v>1161.56</v>
      </c>
      <c r="J286" s="178" t="s">
        <v>244</v>
      </c>
    </row>
    <row r="287" spans="1:10" x14ac:dyDescent="0.2">
      <c r="A287" s="45" t="s">
        <v>244</v>
      </c>
      <c r="B287" s="45" t="s">
        <v>115</v>
      </c>
      <c r="C287" s="43" t="s">
        <v>90</v>
      </c>
      <c r="D287" s="43" t="s">
        <v>191</v>
      </c>
      <c r="E287" s="46" t="s">
        <v>42</v>
      </c>
      <c r="F287" s="132" t="s">
        <v>48</v>
      </c>
      <c r="G287" s="43" t="s">
        <v>384</v>
      </c>
      <c r="H287" s="46" t="s">
        <v>36</v>
      </c>
      <c r="I287" s="48">
        <v>400.08</v>
      </c>
      <c r="J287" s="178" t="s">
        <v>244</v>
      </c>
    </row>
    <row r="288" spans="1:10" ht="12.75" customHeight="1" x14ac:dyDescent="0.2">
      <c r="A288" s="45" t="s">
        <v>244</v>
      </c>
      <c r="B288" s="45" t="s">
        <v>115</v>
      </c>
      <c r="C288" s="43" t="s">
        <v>90</v>
      </c>
      <c r="D288" s="43" t="s">
        <v>191</v>
      </c>
      <c r="E288" s="46" t="s">
        <v>42</v>
      </c>
      <c r="F288" s="132" t="s">
        <v>136</v>
      </c>
      <c r="G288" s="43" t="s">
        <v>385</v>
      </c>
      <c r="H288" s="46" t="s">
        <v>36</v>
      </c>
      <c r="I288" s="48">
        <v>2962.29</v>
      </c>
      <c r="J288" s="178" t="s">
        <v>244</v>
      </c>
    </row>
    <row r="289" spans="1:10" ht="12.75" customHeight="1" x14ac:dyDescent="0.2">
      <c r="A289" s="45" t="s">
        <v>244</v>
      </c>
      <c r="B289" s="45" t="s">
        <v>115</v>
      </c>
      <c r="C289" s="43" t="s">
        <v>90</v>
      </c>
      <c r="D289" s="43" t="s">
        <v>191</v>
      </c>
      <c r="E289" s="46" t="s">
        <v>56</v>
      </c>
      <c r="F289" s="132" t="s">
        <v>125</v>
      </c>
      <c r="G289" s="43" t="s">
        <v>382</v>
      </c>
      <c r="H289" s="46" t="s">
        <v>36</v>
      </c>
      <c r="I289" s="48">
        <v>3765.58</v>
      </c>
      <c r="J289" s="178" t="s">
        <v>244</v>
      </c>
    </row>
    <row r="290" spans="1:10" ht="12.75" customHeight="1" x14ac:dyDescent="0.2">
      <c r="A290" s="45" t="s">
        <v>244</v>
      </c>
      <c r="B290" s="45" t="s">
        <v>115</v>
      </c>
      <c r="C290" s="43" t="s">
        <v>90</v>
      </c>
      <c r="D290" s="43" t="s">
        <v>191</v>
      </c>
      <c r="E290" s="46" t="s">
        <v>42</v>
      </c>
      <c r="F290" s="132" t="s">
        <v>59</v>
      </c>
      <c r="G290" s="43" t="s">
        <v>330</v>
      </c>
      <c r="H290" s="46" t="s">
        <v>36</v>
      </c>
      <c r="I290" s="48">
        <v>1212.3599999999999</v>
      </c>
      <c r="J290" s="178" t="s">
        <v>244</v>
      </c>
    </row>
    <row r="291" spans="1:10" x14ac:dyDescent="0.2">
      <c r="A291" s="45" t="s">
        <v>244</v>
      </c>
      <c r="B291" s="45" t="s">
        <v>115</v>
      </c>
      <c r="C291" s="43" t="s">
        <v>90</v>
      </c>
      <c r="D291" s="43" t="s">
        <v>191</v>
      </c>
      <c r="E291" s="46" t="s">
        <v>42</v>
      </c>
      <c r="F291" s="132" t="s">
        <v>114</v>
      </c>
      <c r="G291" s="43" t="s">
        <v>386</v>
      </c>
      <c r="H291" s="46" t="s">
        <v>36</v>
      </c>
      <c r="I291" s="48">
        <v>1515.45</v>
      </c>
      <c r="J291" s="178" t="s">
        <v>244</v>
      </c>
    </row>
    <row r="292" spans="1:10" x14ac:dyDescent="0.2">
      <c r="A292" s="45" t="s">
        <v>244</v>
      </c>
      <c r="B292" s="45" t="s">
        <v>115</v>
      </c>
      <c r="C292" s="43" t="s">
        <v>90</v>
      </c>
      <c r="D292" s="43" t="s">
        <v>191</v>
      </c>
      <c r="E292" s="46" t="s">
        <v>42</v>
      </c>
      <c r="F292" s="132" t="s">
        <v>82</v>
      </c>
      <c r="G292" s="43" t="s">
        <v>387</v>
      </c>
      <c r="H292" s="46" t="s">
        <v>36</v>
      </c>
      <c r="I292" s="48">
        <v>1220.26</v>
      </c>
      <c r="J292" s="178" t="s">
        <v>244</v>
      </c>
    </row>
    <row r="293" spans="1:10" ht="12.75" customHeight="1" x14ac:dyDescent="0.2">
      <c r="A293" s="45" t="s">
        <v>244</v>
      </c>
      <c r="B293" s="45" t="s">
        <v>115</v>
      </c>
      <c r="C293" s="43" t="s">
        <v>90</v>
      </c>
      <c r="D293" s="43" t="s">
        <v>191</v>
      </c>
      <c r="E293" s="46" t="s">
        <v>54</v>
      </c>
      <c r="F293" s="132" t="s">
        <v>388</v>
      </c>
      <c r="G293" s="43" t="s">
        <v>389</v>
      </c>
      <c r="H293" s="46" t="s">
        <v>54</v>
      </c>
      <c r="I293" s="48">
        <v>388247.54</v>
      </c>
      <c r="J293" s="178" t="s">
        <v>244</v>
      </c>
    </row>
    <row r="294" spans="1:10" ht="12.75" customHeight="1" x14ac:dyDescent="0.2">
      <c r="A294" s="45" t="s">
        <v>244</v>
      </c>
      <c r="B294" s="45" t="s">
        <v>115</v>
      </c>
      <c r="C294" s="43" t="s">
        <v>90</v>
      </c>
      <c r="D294" s="43" t="s">
        <v>189</v>
      </c>
      <c r="E294" s="46" t="s">
        <v>42</v>
      </c>
      <c r="F294" s="132" t="s">
        <v>48</v>
      </c>
      <c r="G294" s="43" t="s">
        <v>383</v>
      </c>
      <c r="H294" s="46" t="s">
        <v>36</v>
      </c>
      <c r="I294" s="48">
        <v>1161.56</v>
      </c>
      <c r="J294" s="178" t="s">
        <v>244</v>
      </c>
    </row>
    <row r="295" spans="1:10" x14ac:dyDescent="0.2">
      <c r="A295" s="45" t="s">
        <v>244</v>
      </c>
      <c r="B295" s="45" t="s">
        <v>115</v>
      </c>
      <c r="C295" s="43" t="s">
        <v>90</v>
      </c>
      <c r="D295" s="43" t="s">
        <v>189</v>
      </c>
      <c r="E295" s="46" t="s">
        <v>42</v>
      </c>
      <c r="F295" s="132" t="s">
        <v>48</v>
      </c>
      <c r="G295" s="43" t="s">
        <v>384</v>
      </c>
      <c r="H295" s="46" t="s">
        <v>36</v>
      </c>
      <c r="I295" s="48">
        <v>400.08</v>
      </c>
      <c r="J295" s="178" t="s">
        <v>244</v>
      </c>
    </row>
    <row r="296" spans="1:10" x14ac:dyDescent="0.2">
      <c r="A296" s="45" t="s">
        <v>244</v>
      </c>
      <c r="B296" s="45" t="s">
        <v>115</v>
      </c>
      <c r="C296" s="43" t="s">
        <v>90</v>
      </c>
      <c r="D296" s="43" t="s">
        <v>189</v>
      </c>
      <c r="E296" s="46" t="s">
        <v>42</v>
      </c>
      <c r="F296" s="132" t="s">
        <v>136</v>
      </c>
      <c r="G296" s="43" t="s">
        <v>385</v>
      </c>
      <c r="H296" s="46" t="s">
        <v>36</v>
      </c>
      <c r="I296" s="48">
        <v>2962.29</v>
      </c>
      <c r="J296" s="178" t="s">
        <v>244</v>
      </c>
    </row>
    <row r="297" spans="1:10" ht="12.75" customHeight="1" x14ac:dyDescent="0.2">
      <c r="A297" s="45" t="s">
        <v>244</v>
      </c>
      <c r="B297" s="45" t="s">
        <v>115</v>
      </c>
      <c r="C297" s="43" t="s">
        <v>90</v>
      </c>
      <c r="D297" s="43" t="s">
        <v>189</v>
      </c>
      <c r="E297" s="46" t="s">
        <v>56</v>
      </c>
      <c r="F297" s="132" t="s">
        <v>125</v>
      </c>
      <c r="G297" s="43" t="s">
        <v>382</v>
      </c>
      <c r="H297" s="46" t="s">
        <v>36</v>
      </c>
      <c r="I297" s="48">
        <v>3765.58</v>
      </c>
      <c r="J297" s="178" t="s">
        <v>244</v>
      </c>
    </row>
    <row r="298" spans="1:10" ht="12.75" customHeight="1" x14ac:dyDescent="0.2">
      <c r="A298" s="45" t="s">
        <v>244</v>
      </c>
      <c r="B298" s="45" t="s">
        <v>115</v>
      </c>
      <c r="C298" s="43" t="s">
        <v>90</v>
      </c>
      <c r="D298" s="43" t="s">
        <v>189</v>
      </c>
      <c r="E298" s="46" t="s">
        <v>42</v>
      </c>
      <c r="F298" s="132" t="s">
        <v>59</v>
      </c>
      <c r="G298" s="43" t="s">
        <v>330</v>
      </c>
      <c r="H298" s="46" t="s">
        <v>36</v>
      </c>
      <c r="I298" s="48">
        <v>1212.3599999999999</v>
      </c>
      <c r="J298" s="178" t="s">
        <v>244</v>
      </c>
    </row>
    <row r="299" spans="1:10" ht="12.75" customHeight="1" x14ac:dyDescent="0.2">
      <c r="A299" s="45" t="s">
        <v>244</v>
      </c>
      <c r="B299" s="45" t="s">
        <v>115</v>
      </c>
      <c r="C299" s="43" t="s">
        <v>90</v>
      </c>
      <c r="D299" s="43" t="s">
        <v>189</v>
      </c>
      <c r="E299" s="46" t="s">
        <v>42</v>
      </c>
      <c r="F299" s="132" t="s">
        <v>114</v>
      </c>
      <c r="G299" s="43" t="s">
        <v>386</v>
      </c>
      <c r="H299" s="46" t="s">
        <v>36</v>
      </c>
      <c r="I299" s="48">
        <v>1515.45</v>
      </c>
      <c r="J299" s="178" t="s">
        <v>244</v>
      </c>
    </row>
    <row r="300" spans="1:10" x14ac:dyDescent="0.2">
      <c r="A300" s="45" t="s">
        <v>244</v>
      </c>
      <c r="B300" s="45" t="s">
        <v>115</v>
      </c>
      <c r="C300" s="43" t="s">
        <v>90</v>
      </c>
      <c r="D300" s="43" t="s">
        <v>189</v>
      </c>
      <c r="E300" s="46" t="s">
        <v>42</v>
      </c>
      <c r="F300" s="132" t="s">
        <v>82</v>
      </c>
      <c r="G300" s="43" t="s">
        <v>387</v>
      </c>
      <c r="H300" s="46" t="s">
        <v>36</v>
      </c>
      <c r="I300" s="48">
        <v>1220.26</v>
      </c>
      <c r="J300" s="178" t="s">
        <v>244</v>
      </c>
    </row>
    <row r="301" spans="1:10" x14ac:dyDescent="0.2">
      <c r="A301" s="45" t="s">
        <v>244</v>
      </c>
      <c r="B301" s="45" t="s">
        <v>115</v>
      </c>
      <c r="C301" s="43" t="s">
        <v>90</v>
      </c>
      <c r="D301" s="43" t="s">
        <v>189</v>
      </c>
      <c r="E301" s="46" t="s">
        <v>54</v>
      </c>
      <c r="F301" s="132" t="s">
        <v>388</v>
      </c>
      <c r="G301" s="43" t="s">
        <v>389</v>
      </c>
      <c r="H301" s="46" t="s">
        <v>54</v>
      </c>
      <c r="I301" s="48">
        <v>544876.49</v>
      </c>
      <c r="J301" s="178" t="s">
        <v>244</v>
      </c>
    </row>
    <row r="302" spans="1:10" ht="12.75" customHeight="1" x14ac:dyDescent="0.2">
      <c r="A302" s="45" t="s">
        <v>244</v>
      </c>
      <c r="B302" s="45" t="s">
        <v>115</v>
      </c>
      <c r="C302" s="43" t="s">
        <v>90</v>
      </c>
      <c r="D302" s="43" t="s">
        <v>187</v>
      </c>
      <c r="E302" s="46" t="s">
        <v>42</v>
      </c>
      <c r="F302" s="132" t="s">
        <v>48</v>
      </c>
      <c r="G302" s="43" t="s">
        <v>383</v>
      </c>
      <c r="H302" s="46" t="s">
        <v>36</v>
      </c>
      <c r="I302" s="48">
        <v>4065.45</v>
      </c>
      <c r="J302" s="178" t="s">
        <v>244</v>
      </c>
    </row>
    <row r="303" spans="1:10" x14ac:dyDescent="0.2">
      <c r="A303" s="45" t="s">
        <v>244</v>
      </c>
      <c r="B303" s="45" t="s">
        <v>115</v>
      </c>
      <c r="C303" s="43" t="s">
        <v>90</v>
      </c>
      <c r="D303" s="43" t="s">
        <v>187</v>
      </c>
      <c r="E303" s="46" t="s">
        <v>42</v>
      </c>
      <c r="F303" s="132" t="s">
        <v>48</v>
      </c>
      <c r="G303" s="43" t="s">
        <v>384</v>
      </c>
      <c r="H303" s="46" t="s">
        <v>36</v>
      </c>
      <c r="I303" s="48">
        <v>1400.28</v>
      </c>
      <c r="J303" s="178" t="s">
        <v>244</v>
      </c>
    </row>
    <row r="304" spans="1:10" x14ac:dyDescent="0.2">
      <c r="A304" s="45" t="s">
        <v>244</v>
      </c>
      <c r="B304" s="45" t="s">
        <v>115</v>
      </c>
      <c r="C304" s="43" t="s">
        <v>90</v>
      </c>
      <c r="D304" s="43" t="s">
        <v>187</v>
      </c>
      <c r="E304" s="46" t="s">
        <v>42</v>
      </c>
      <c r="F304" s="132" t="s">
        <v>136</v>
      </c>
      <c r="G304" s="43" t="s">
        <v>385</v>
      </c>
      <c r="H304" s="46" t="s">
        <v>36</v>
      </c>
      <c r="I304" s="48">
        <v>10368</v>
      </c>
      <c r="J304" s="178" t="s">
        <v>244</v>
      </c>
    </row>
    <row r="305" spans="1:10" x14ac:dyDescent="0.2">
      <c r="A305" s="45" t="s">
        <v>244</v>
      </c>
      <c r="B305" s="45" t="s">
        <v>115</v>
      </c>
      <c r="C305" s="43" t="s">
        <v>90</v>
      </c>
      <c r="D305" s="43" t="s">
        <v>187</v>
      </c>
      <c r="E305" s="46" t="s">
        <v>56</v>
      </c>
      <c r="F305" s="132" t="s">
        <v>125</v>
      </c>
      <c r="G305" s="43" t="s">
        <v>382</v>
      </c>
      <c r="H305" s="46" t="s">
        <v>36</v>
      </c>
      <c r="I305" s="48">
        <v>13179.52</v>
      </c>
      <c r="J305" s="178" t="s">
        <v>244</v>
      </c>
    </row>
    <row r="306" spans="1:10" ht="12.75" customHeight="1" x14ac:dyDescent="0.2">
      <c r="A306" s="45" t="s">
        <v>244</v>
      </c>
      <c r="B306" s="45" t="s">
        <v>115</v>
      </c>
      <c r="C306" s="43" t="s">
        <v>90</v>
      </c>
      <c r="D306" s="43" t="s">
        <v>187</v>
      </c>
      <c r="E306" s="46" t="s">
        <v>42</v>
      </c>
      <c r="F306" s="132" t="s">
        <v>59</v>
      </c>
      <c r="G306" s="43" t="s">
        <v>330</v>
      </c>
      <c r="H306" s="46" t="s">
        <v>36</v>
      </c>
      <c r="I306" s="48">
        <v>4243.2700000000004</v>
      </c>
      <c r="J306" s="178" t="s">
        <v>244</v>
      </c>
    </row>
    <row r="307" spans="1:10" ht="12.75" customHeight="1" x14ac:dyDescent="0.2">
      <c r="A307" s="45" t="s">
        <v>244</v>
      </c>
      <c r="B307" s="45" t="s">
        <v>115</v>
      </c>
      <c r="C307" s="43" t="s">
        <v>90</v>
      </c>
      <c r="D307" s="43" t="s">
        <v>187</v>
      </c>
      <c r="E307" s="46" t="s">
        <v>42</v>
      </c>
      <c r="F307" s="132" t="s">
        <v>114</v>
      </c>
      <c r="G307" s="43" t="s">
        <v>386</v>
      </c>
      <c r="H307" s="46" t="s">
        <v>36</v>
      </c>
      <c r="I307" s="48">
        <v>5304.09</v>
      </c>
      <c r="J307" s="178" t="s">
        <v>244</v>
      </c>
    </row>
    <row r="308" spans="1:10" ht="12.75" customHeight="1" x14ac:dyDescent="0.2">
      <c r="A308" s="45" t="s">
        <v>244</v>
      </c>
      <c r="B308" s="45" t="s">
        <v>115</v>
      </c>
      <c r="C308" s="43" t="s">
        <v>90</v>
      </c>
      <c r="D308" s="43" t="s">
        <v>187</v>
      </c>
      <c r="E308" s="46" t="s">
        <v>42</v>
      </c>
      <c r="F308" s="132" t="s">
        <v>114</v>
      </c>
      <c r="G308" s="43" t="s">
        <v>387</v>
      </c>
      <c r="H308" s="46" t="s">
        <v>36</v>
      </c>
      <c r="I308" s="48">
        <v>4270.93</v>
      </c>
      <c r="J308" s="178" t="s">
        <v>244</v>
      </c>
    </row>
    <row r="309" spans="1:10" x14ac:dyDescent="0.2">
      <c r="A309" s="45" t="s">
        <v>244</v>
      </c>
      <c r="B309" s="45" t="s">
        <v>115</v>
      </c>
      <c r="C309" s="43" t="s">
        <v>90</v>
      </c>
      <c r="D309" s="43" t="s">
        <v>187</v>
      </c>
      <c r="E309" s="46" t="s">
        <v>54</v>
      </c>
      <c r="F309" s="132" t="s">
        <v>388</v>
      </c>
      <c r="G309" s="43" t="s">
        <v>389</v>
      </c>
      <c r="H309" s="46" t="s">
        <v>54</v>
      </c>
      <c r="I309" s="48">
        <v>74252.17</v>
      </c>
      <c r="J309" s="178" t="s">
        <v>244</v>
      </c>
    </row>
    <row r="310" spans="1:10" x14ac:dyDescent="0.2">
      <c r="A310" s="45" t="s">
        <v>244</v>
      </c>
      <c r="B310" s="45" t="s">
        <v>115</v>
      </c>
      <c r="C310" s="43" t="s">
        <v>90</v>
      </c>
      <c r="D310" s="43" t="s">
        <v>103</v>
      </c>
      <c r="E310" s="46" t="s">
        <v>42</v>
      </c>
      <c r="F310" s="132" t="s">
        <v>48</v>
      </c>
      <c r="G310" s="43" t="s">
        <v>383</v>
      </c>
      <c r="H310" s="46" t="s">
        <v>36</v>
      </c>
      <c r="I310" s="48">
        <v>730.07</v>
      </c>
      <c r="J310" s="178" t="s">
        <v>244</v>
      </c>
    </row>
    <row r="311" spans="1:10" ht="12.75" customHeight="1" x14ac:dyDescent="0.2">
      <c r="A311" s="45" t="s">
        <v>244</v>
      </c>
      <c r="B311" s="45" t="s">
        <v>115</v>
      </c>
      <c r="C311" s="43" t="s">
        <v>90</v>
      </c>
      <c r="D311" s="43" t="s">
        <v>103</v>
      </c>
      <c r="E311" s="46" t="s">
        <v>42</v>
      </c>
      <c r="F311" s="132" t="s">
        <v>48</v>
      </c>
      <c r="G311" s="43" t="s">
        <v>384</v>
      </c>
      <c r="H311" s="46" t="s">
        <v>36</v>
      </c>
      <c r="I311" s="48">
        <v>251.46</v>
      </c>
      <c r="J311" s="178" t="s">
        <v>244</v>
      </c>
    </row>
    <row r="312" spans="1:10" ht="12.75" customHeight="1" x14ac:dyDescent="0.2">
      <c r="A312" s="45" t="s">
        <v>244</v>
      </c>
      <c r="B312" s="45" t="s">
        <v>115</v>
      </c>
      <c r="C312" s="43" t="s">
        <v>90</v>
      </c>
      <c r="D312" s="43" t="s">
        <v>103</v>
      </c>
      <c r="E312" s="46" t="s">
        <v>42</v>
      </c>
      <c r="F312" s="132" t="s">
        <v>136</v>
      </c>
      <c r="G312" s="43" t="s">
        <v>385</v>
      </c>
      <c r="H312" s="46" t="s">
        <v>36</v>
      </c>
      <c r="I312" s="48">
        <v>1861.87</v>
      </c>
      <c r="J312" s="178" t="s">
        <v>244</v>
      </c>
    </row>
    <row r="313" spans="1:10" ht="12.75" customHeight="1" x14ac:dyDescent="0.2">
      <c r="A313" s="45" t="s">
        <v>244</v>
      </c>
      <c r="B313" s="45" t="s">
        <v>115</v>
      </c>
      <c r="C313" s="43" t="s">
        <v>90</v>
      </c>
      <c r="D313" s="43" t="s">
        <v>103</v>
      </c>
      <c r="E313" s="46" t="s">
        <v>56</v>
      </c>
      <c r="F313" s="132" t="s">
        <v>125</v>
      </c>
      <c r="G313" s="43" t="s">
        <v>382</v>
      </c>
      <c r="H313" s="46" t="s">
        <v>36</v>
      </c>
      <c r="I313" s="48">
        <v>2366.7600000000002</v>
      </c>
      <c r="J313" s="178" t="s">
        <v>244</v>
      </c>
    </row>
    <row r="314" spans="1:10" x14ac:dyDescent="0.2">
      <c r="A314" s="45" t="s">
        <v>244</v>
      </c>
      <c r="B314" s="45" t="s">
        <v>115</v>
      </c>
      <c r="C314" s="43" t="s">
        <v>90</v>
      </c>
      <c r="D314" s="43" t="s">
        <v>103</v>
      </c>
      <c r="E314" s="46" t="s">
        <v>42</v>
      </c>
      <c r="F314" s="132" t="s">
        <v>59</v>
      </c>
      <c r="G314" s="43" t="s">
        <v>330</v>
      </c>
      <c r="H314" s="46" t="s">
        <v>36</v>
      </c>
      <c r="I314" s="48">
        <v>762</v>
      </c>
      <c r="J314" s="178" t="s">
        <v>244</v>
      </c>
    </row>
    <row r="315" spans="1:10" x14ac:dyDescent="0.2">
      <c r="A315" s="45" t="s">
        <v>244</v>
      </c>
      <c r="B315" s="45" t="s">
        <v>115</v>
      </c>
      <c r="C315" s="43" t="s">
        <v>90</v>
      </c>
      <c r="D315" s="43" t="s">
        <v>103</v>
      </c>
      <c r="E315" s="46" t="s">
        <v>42</v>
      </c>
      <c r="F315" s="132" t="s">
        <v>114</v>
      </c>
      <c r="G315" s="43" t="s">
        <v>386</v>
      </c>
      <c r="H315" s="46" t="s">
        <v>36</v>
      </c>
      <c r="I315" s="48">
        <v>952.5</v>
      </c>
      <c r="J315" s="178" t="s">
        <v>244</v>
      </c>
    </row>
    <row r="316" spans="1:10" ht="12.75" customHeight="1" x14ac:dyDescent="0.2">
      <c r="A316" s="45" t="s">
        <v>244</v>
      </c>
      <c r="B316" s="45" t="s">
        <v>115</v>
      </c>
      <c r="C316" s="43" t="s">
        <v>90</v>
      </c>
      <c r="D316" s="43" t="s">
        <v>103</v>
      </c>
      <c r="E316" s="46" t="s">
        <v>42</v>
      </c>
      <c r="F316" s="132" t="s">
        <v>114</v>
      </c>
      <c r="G316" s="43" t="s">
        <v>387</v>
      </c>
      <c r="H316" s="46" t="s">
        <v>36</v>
      </c>
      <c r="I316" s="48">
        <v>766.97</v>
      </c>
      <c r="J316" s="178" t="s">
        <v>244</v>
      </c>
    </row>
    <row r="317" spans="1:10" x14ac:dyDescent="0.2">
      <c r="A317" s="45" t="s">
        <v>244</v>
      </c>
      <c r="B317" s="45" t="s">
        <v>115</v>
      </c>
      <c r="C317" s="43" t="s">
        <v>90</v>
      </c>
      <c r="D317" s="43" t="s">
        <v>101</v>
      </c>
      <c r="E317" s="46" t="s">
        <v>56</v>
      </c>
      <c r="F317" s="132" t="s">
        <v>125</v>
      </c>
      <c r="G317" s="43" t="s">
        <v>382</v>
      </c>
      <c r="H317" s="46" t="s">
        <v>36</v>
      </c>
      <c r="I317" s="185">
        <v>5913.78</v>
      </c>
      <c r="J317" s="178" t="s">
        <v>244</v>
      </c>
    </row>
    <row r="318" spans="1:10" x14ac:dyDescent="0.2">
      <c r="A318" s="45" t="s">
        <v>244</v>
      </c>
      <c r="B318" s="45" t="s">
        <v>115</v>
      </c>
      <c r="C318" s="43" t="s">
        <v>90</v>
      </c>
      <c r="D318" s="43" t="s">
        <v>101</v>
      </c>
      <c r="E318" s="46" t="s">
        <v>42</v>
      </c>
      <c r="F318" s="132" t="s">
        <v>48</v>
      </c>
      <c r="G318" s="43" t="s">
        <v>383</v>
      </c>
      <c r="H318" s="46" t="s">
        <v>36</v>
      </c>
      <c r="I318" s="185">
        <v>1824.21</v>
      </c>
      <c r="J318" s="178" t="s">
        <v>244</v>
      </c>
    </row>
    <row r="319" spans="1:10" ht="12.75" customHeight="1" x14ac:dyDescent="0.2">
      <c r="A319" s="45" t="s">
        <v>244</v>
      </c>
      <c r="B319" s="45" t="s">
        <v>115</v>
      </c>
      <c r="C319" s="43" t="s">
        <v>90</v>
      </c>
      <c r="D319" s="43" t="s">
        <v>101</v>
      </c>
      <c r="E319" s="46" t="s">
        <v>42</v>
      </c>
      <c r="F319" s="132" t="s">
        <v>48</v>
      </c>
      <c r="G319" s="43" t="s">
        <v>384</v>
      </c>
      <c r="H319" s="46" t="s">
        <v>36</v>
      </c>
      <c r="I319" s="185">
        <v>628.32000000000005</v>
      </c>
      <c r="J319" s="178" t="s">
        <v>244</v>
      </c>
    </row>
    <row r="320" spans="1:10" ht="12.75" customHeight="1" x14ac:dyDescent="0.2">
      <c r="A320" s="45" t="s">
        <v>244</v>
      </c>
      <c r="B320" s="45" t="s">
        <v>115</v>
      </c>
      <c r="C320" s="43" t="s">
        <v>90</v>
      </c>
      <c r="D320" s="43" t="s">
        <v>101</v>
      </c>
      <c r="E320" s="46" t="s">
        <v>42</v>
      </c>
      <c r="F320" s="132" t="s">
        <v>136</v>
      </c>
      <c r="G320" s="43" t="s">
        <v>385</v>
      </c>
      <c r="H320" s="46" t="s">
        <v>36</v>
      </c>
      <c r="I320" s="185">
        <v>4652.2299999999996</v>
      </c>
      <c r="J320" s="178" t="s">
        <v>244</v>
      </c>
    </row>
    <row r="321" spans="1:10" x14ac:dyDescent="0.2">
      <c r="A321" s="45" t="s">
        <v>244</v>
      </c>
      <c r="B321" s="45" t="s">
        <v>115</v>
      </c>
      <c r="C321" s="43" t="s">
        <v>90</v>
      </c>
      <c r="D321" s="43" t="s">
        <v>101</v>
      </c>
      <c r="E321" s="46" t="s">
        <v>42</v>
      </c>
      <c r="F321" s="132" t="s">
        <v>59</v>
      </c>
      <c r="G321" s="43" t="s">
        <v>330</v>
      </c>
      <c r="H321" s="46" t="s">
        <v>36</v>
      </c>
      <c r="I321" s="185">
        <v>1904</v>
      </c>
      <c r="J321" s="178" t="s">
        <v>244</v>
      </c>
    </row>
    <row r="322" spans="1:10" ht="12.75" customHeight="1" x14ac:dyDescent="0.2">
      <c r="A322" s="45" t="s">
        <v>244</v>
      </c>
      <c r="B322" s="45" t="s">
        <v>115</v>
      </c>
      <c r="C322" s="43" t="s">
        <v>90</v>
      </c>
      <c r="D322" s="43" t="s">
        <v>101</v>
      </c>
      <c r="E322" s="46" t="s">
        <v>42</v>
      </c>
      <c r="F322" s="132" t="s">
        <v>114</v>
      </c>
      <c r="G322" s="43" t="s">
        <v>386</v>
      </c>
      <c r="H322" s="46" t="s">
        <v>36</v>
      </c>
      <c r="I322" s="185">
        <v>2380</v>
      </c>
      <c r="J322" s="178" t="s">
        <v>244</v>
      </c>
    </row>
    <row r="323" spans="1:10" ht="12.75" customHeight="1" x14ac:dyDescent="0.2">
      <c r="A323" s="45" t="s">
        <v>244</v>
      </c>
      <c r="B323" s="45" t="s">
        <v>115</v>
      </c>
      <c r="C323" s="43" t="s">
        <v>90</v>
      </c>
      <c r="D323" s="43" t="s">
        <v>101</v>
      </c>
      <c r="E323" s="46" t="s">
        <v>42</v>
      </c>
      <c r="F323" s="132" t="s">
        <v>114</v>
      </c>
      <c r="G323" s="43" t="s">
        <v>387</v>
      </c>
      <c r="H323" s="46" t="s">
        <v>36</v>
      </c>
      <c r="I323" s="185">
        <v>1916.41</v>
      </c>
      <c r="J323" s="178" t="s">
        <v>244</v>
      </c>
    </row>
    <row r="324" spans="1:10" ht="12.75" customHeight="1" x14ac:dyDescent="0.2">
      <c r="A324" s="45" t="s">
        <v>244</v>
      </c>
      <c r="B324" s="45" t="s">
        <v>98</v>
      </c>
      <c r="C324" s="43" t="s">
        <v>90</v>
      </c>
      <c r="D324" s="43" t="s">
        <v>101</v>
      </c>
      <c r="E324" s="46" t="s">
        <v>56</v>
      </c>
      <c r="F324" s="132" t="s">
        <v>125</v>
      </c>
      <c r="G324" s="43" t="s">
        <v>382</v>
      </c>
      <c r="H324" s="46" t="s">
        <v>36</v>
      </c>
      <c r="I324" s="48">
        <v>587.17999999999995</v>
      </c>
      <c r="J324" s="178" t="s">
        <v>244</v>
      </c>
    </row>
    <row r="325" spans="1:10" x14ac:dyDescent="0.2">
      <c r="A325" s="45" t="s">
        <v>244</v>
      </c>
      <c r="B325" s="45" t="s">
        <v>98</v>
      </c>
      <c r="C325" s="43" t="s">
        <v>90</v>
      </c>
      <c r="D325" s="43" t="s">
        <v>101</v>
      </c>
      <c r="E325" s="46" t="s">
        <v>42</v>
      </c>
      <c r="F325" s="132" t="s">
        <v>48</v>
      </c>
      <c r="G325" s="43" t="s">
        <v>383</v>
      </c>
      <c r="H325" s="46" t="s">
        <v>36</v>
      </c>
      <c r="I325" s="48">
        <v>325.08</v>
      </c>
      <c r="J325" s="178" t="s">
        <v>244</v>
      </c>
    </row>
    <row r="326" spans="1:10" ht="12.75" customHeight="1" x14ac:dyDescent="0.2">
      <c r="A326" s="45" t="s">
        <v>244</v>
      </c>
      <c r="B326" s="45" t="s">
        <v>98</v>
      </c>
      <c r="C326" s="43" t="s">
        <v>90</v>
      </c>
      <c r="D326" s="43" t="s">
        <v>101</v>
      </c>
      <c r="E326" s="46" t="s">
        <v>42</v>
      </c>
      <c r="F326" s="132" t="s">
        <v>48</v>
      </c>
      <c r="G326" s="43" t="s">
        <v>384</v>
      </c>
      <c r="H326" s="46" t="s">
        <v>36</v>
      </c>
      <c r="I326" s="48">
        <v>85.5</v>
      </c>
      <c r="J326" s="178" t="s">
        <v>244</v>
      </c>
    </row>
    <row r="327" spans="1:10" ht="12.75" customHeight="1" x14ac:dyDescent="0.2">
      <c r="A327" s="45" t="s">
        <v>244</v>
      </c>
      <c r="B327" s="45" t="s">
        <v>98</v>
      </c>
      <c r="C327" s="43" t="s">
        <v>90</v>
      </c>
      <c r="D327" s="43" t="s">
        <v>101</v>
      </c>
      <c r="E327" s="46" t="s">
        <v>42</v>
      </c>
      <c r="F327" s="132" t="s">
        <v>136</v>
      </c>
      <c r="G327" s="43" t="s">
        <v>385</v>
      </c>
      <c r="H327" s="46" t="s">
        <v>36</v>
      </c>
      <c r="I327" s="48">
        <v>314.62</v>
      </c>
      <c r="J327" s="178" t="s">
        <v>244</v>
      </c>
    </row>
    <row r="328" spans="1:10" ht="12.75" customHeight="1" x14ac:dyDescent="0.2">
      <c r="A328" s="45" t="s">
        <v>244</v>
      </c>
      <c r="B328" s="45" t="s">
        <v>98</v>
      </c>
      <c r="C328" s="43" t="s">
        <v>90</v>
      </c>
      <c r="D328" s="43" t="s">
        <v>101</v>
      </c>
      <c r="E328" s="46" t="s">
        <v>42</v>
      </c>
      <c r="F328" s="132" t="s">
        <v>59</v>
      </c>
      <c r="G328" s="43" t="s">
        <v>330</v>
      </c>
      <c r="H328" s="46" t="s">
        <v>36</v>
      </c>
      <c r="I328" s="48">
        <v>192</v>
      </c>
      <c r="J328" s="178" t="s">
        <v>244</v>
      </c>
    </row>
    <row r="329" spans="1:10" ht="12.75" customHeight="1" x14ac:dyDescent="0.2">
      <c r="A329" s="45" t="s">
        <v>244</v>
      </c>
      <c r="B329" s="45" t="s">
        <v>98</v>
      </c>
      <c r="C329" s="43" t="s">
        <v>90</v>
      </c>
      <c r="D329" s="43" t="s">
        <v>101</v>
      </c>
      <c r="E329" s="46" t="s">
        <v>42</v>
      </c>
      <c r="F329" s="132" t="s">
        <v>114</v>
      </c>
      <c r="G329" s="43" t="s">
        <v>386</v>
      </c>
      <c r="H329" s="46" t="s">
        <v>36</v>
      </c>
      <c r="I329" s="48">
        <v>0</v>
      </c>
      <c r="J329" s="178" t="s">
        <v>244</v>
      </c>
    </row>
    <row r="330" spans="1:10" x14ac:dyDescent="0.2">
      <c r="A330" s="45" t="s">
        <v>244</v>
      </c>
      <c r="B330" s="45" t="s">
        <v>98</v>
      </c>
      <c r="C330" s="43" t="s">
        <v>90</v>
      </c>
      <c r="D330" s="43" t="s">
        <v>101</v>
      </c>
      <c r="E330" s="46" t="s">
        <v>42</v>
      </c>
      <c r="F330" s="132" t="s">
        <v>114</v>
      </c>
      <c r="G330" s="43" t="s">
        <v>387</v>
      </c>
      <c r="H330" s="46" t="s">
        <v>36</v>
      </c>
      <c r="I330" s="48">
        <v>129.72</v>
      </c>
      <c r="J330" s="178" t="s">
        <v>244</v>
      </c>
    </row>
    <row r="331" spans="1:10" ht="12.75" customHeight="1" x14ac:dyDescent="0.2">
      <c r="A331" s="45" t="s">
        <v>244</v>
      </c>
      <c r="B331" s="45" t="s">
        <v>98</v>
      </c>
      <c r="C331" s="43" t="s">
        <v>90</v>
      </c>
      <c r="D331" s="43" t="s">
        <v>103</v>
      </c>
      <c r="E331" s="46" t="s">
        <v>42</v>
      </c>
      <c r="F331" s="132" t="s">
        <v>48</v>
      </c>
      <c r="G331" s="43" t="s">
        <v>383</v>
      </c>
      <c r="H331" s="46" t="s">
        <v>36</v>
      </c>
      <c r="I331" s="48">
        <v>1623.71</v>
      </c>
      <c r="J331" s="178" t="s">
        <v>244</v>
      </c>
    </row>
    <row r="332" spans="1:10" ht="12.75" customHeight="1" x14ac:dyDescent="0.2">
      <c r="A332" s="45" t="s">
        <v>244</v>
      </c>
      <c r="B332" s="45" t="s">
        <v>98</v>
      </c>
      <c r="C332" s="43" t="s">
        <v>90</v>
      </c>
      <c r="D332" s="43" t="s">
        <v>103</v>
      </c>
      <c r="E332" s="46" t="s">
        <v>42</v>
      </c>
      <c r="F332" s="132" t="s">
        <v>48</v>
      </c>
      <c r="G332" s="43" t="s">
        <v>384</v>
      </c>
      <c r="H332" s="46" t="s">
        <v>36</v>
      </c>
      <c r="I332" s="48">
        <v>427.06</v>
      </c>
      <c r="J332" s="178" t="s">
        <v>244</v>
      </c>
    </row>
    <row r="333" spans="1:10" ht="12.75" customHeight="1" x14ac:dyDescent="0.2">
      <c r="A333" s="45" t="s">
        <v>244</v>
      </c>
      <c r="B333" s="45" t="s">
        <v>98</v>
      </c>
      <c r="C333" s="43" t="s">
        <v>90</v>
      </c>
      <c r="D333" s="43" t="s">
        <v>103</v>
      </c>
      <c r="E333" s="46" t="s">
        <v>42</v>
      </c>
      <c r="F333" s="132" t="s">
        <v>136</v>
      </c>
      <c r="G333" s="43" t="s">
        <v>385</v>
      </c>
      <c r="H333" s="46" t="s">
        <v>36</v>
      </c>
      <c r="I333" s="48">
        <v>1571.48</v>
      </c>
      <c r="J333" s="178" t="s">
        <v>244</v>
      </c>
    </row>
    <row r="334" spans="1:10" x14ac:dyDescent="0.2">
      <c r="A334" s="45" t="s">
        <v>244</v>
      </c>
      <c r="B334" s="45" t="s">
        <v>98</v>
      </c>
      <c r="C334" s="43" t="s">
        <v>90</v>
      </c>
      <c r="D334" s="43" t="s">
        <v>103</v>
      </c>
      <c r="E334" s="46" t="s">
        <v>56</v>
      </c>
      <c r="F334" s="132" t="s">
        <v>125</v>
      </c>
      <c r="G334" s="43" t="s">
        <v>382</v>
      </c>
      <c r="H334" s="46" t="s">
        <v>36</v>
      </c>
      <c r="I334" s="48">
        <v>2932.85</v>
      </c>
      <c r="J334" s="178" t="s">
        <v>244</v>
      </c>
    </row>
    <row r="335" spans="1:10" x14ac:dyDescent="0.2">
      <c r="A335" s="45" t="s">
        <v>244</v>
      </c>
      <c r="B335" s="45" t="s">
        <v>98</v>
      </c>
      <c r="C335" s="43" t="s">
        <v>90</v>
      </c>
      <c r="D335" s="43" t="s">
        <v>103</v>
      </c>
      <c r="E335" s="46" t="s">
        <v>42</v>
      </c>
      <c r="F335" s="132" t="s">
        <v>59</v>
      </c>
      <c r="G335" s="43" t="s">
        <v>330</v>
      </c>
      <c r="H335" s="46" t="s">
        <v>36</v>
      </c>
      <c r="I335" s="48">
        <v>959</v>
      </c>
      <c r="J335" s="178" t="s">
        <v>244</v>
      </c>
    </row>
    <row r="336" spans="1:10" x14ac:dyDescent="0.2">
      <c r="A336" s="45" t="s">
        <v>244</v>
      </c>
      <c r="B336" s="45" t="s">
        <v>98</v>
      </c>
      <c r="C336" s="43" t="s">
        <v>90</v>
      </c>
      <c r="D336" s="43" t="s">
        <v>103</v>
      </c>
      <c r="E336" s="46" t="s">
        <v>42</v>
      </c>
      <c r="F336" s="132" t="s">
        <v>114</v>
      </c>
      <c r="G336" s="43" t="s">
        <v>386</v>
      </c>
      <c r="H336" s="46" t="s">
        <v>36</v>
      </c>
      <c r="I336" s="48">
        <v>0</v>
      </c>
      <c r="J336" s="178" t="s">
        <v>244</v>
      </c>
    </row>
    <row r="337" spans="1:10" x14ac:dyDescent="0.2">
      <c r="A337" s="45" t="s">
        <v>244</v>
      </c>
      <c r="B337" s="45" t="s">
        <v>98</v>
      </c>
      <c r="C337" s="43" t="s">
        <v>90</v>
      </c>
      <c r="D337" s="43" t="s">
        <v>103</v>
      </c>
      <c r="E337" s="46" t="s">
        <v>42</v>
      </c>
      <c r="F337" s="132" t="s">
        <v>114</v>
      </c>
      <c r="G337" s="43" t="s">
        <v>387</v>
      </c>
      <c r="H337" s="46" t="s">
        <v>36</v>
      </c>
      <c r="I337" s="48">
        <v>647.91</v>
      </c>
      <c r="J337" s="178" t="s">
        <v>244</v>
      </c>
    </row>
    <row r="338" spans="1:10" x14ac:dyDescent="0.2">
      <c r="A338" s="45" t="s">
        <v>244</v>
      </c>
      <c r="B338" s="45" t="s">
        <v>98</v>
      </c>
      <c r="C338" s="43" t="s">
        <v>90</v>
      </c>
      <c r="D338" s="43" t="s">
        <v>191</v>
      </c>
      <c r="E338" s="46" t="s">
        <v>42</v>
      </c>
      <c r="F338" s="132" t="s">
        <v>48</v>
      </c>
      <c r="G338" s="43" t="s">
        <v>383</v>
      </c>
      <c r="H338" s="46" t="s">
        <v>36</v>
      </c>
      <c r="I338" s="48">
        <v>1181.19</v>
      </c>
      <c r="J338" s="178" t="s">
        <v>244</v>
      </c>
    </row>
    <row r="339" spans="1:10" x14ac:dyDescent="0.2">
      <c r="A339" s="45" t="s">
        <v>244</v>
      </c>
      <c r="B339" s="45" t="s">
        <v>98</v>
      </c>
      <c r="C339" s="43" t="s">
        <v>90</v>
      </c>
      <c r="D339" s="43" t="s">
        <v>191</v>
      </c>
      <c r="E339" s="46" t="s">
        <v>42</v>
      </c>
      <c r="F339" s="132" t="s">
        <v>48</v>
      </c>
      <c r="G339" s="43" t="s">
        <v>384</v>
      </c>
      <c r="H339" s="46" t="s">
        <v>36</v>
      </c>
      <c r="I339" s="48">
        <v>310.67</v>
      </c>
      <c r="J339" s="178" t="s">
        <v>244</v>
      </c>
    </row>
    <row r="340" spans="1:10" x14ac:dyDescent="0.2">
      <c r="A340" s="45" t="s">
        <v>244</v>
      </c>
      <c r="B340" s="45" t="s">
        <v>98</v>
      </c>
      <c r="C340" s="43" t="s">
        <v>90</v>
      </c>
      <c r="D340" s="43" t="s">
        <v>191</v>
      </c>
      <c r="E340" s="46" t="s">
        <v>42</v>
      </c>
      <c r="F340" s="132" t="s">
        <v>136</v>
      </c>
      <c r="G340" s="43" t="s">
        <v>385</v>
      </c>
      <c r="H340" s="46" t="s">
        <v>36</v>
      </c>
      <c r="I340" s="48">
        <v>1143.2</v>
      </c>
      <c r="J340" s="178" t="s">
        <v>244</v>
      </c>
    </row>
    <row r="341" spans="1:10" x14ac:dyDescent="0.2">
      <c r="A341" s="45" t="s">
        <v>244</v>
      </c>
      <c r="B341" s="45" t="s">
        <v>98</v>
      </c>
      <c r="C341" s="43" t="s">
        <v>90</v>
      </c>
      <c r="D341" s="43" t="s">
        <v>191</v>
      </c>
      <c r="E341" s="46" t="s">
        <v>56</v>
      </c>
      <c r="F341" s="132" t="s">
        <v>125</v>
      </c>
      <c r="G341" s="43" t="s">
        <v>382</v>
      </c>
      <c r="H341" s="46" t="s">
        <v>36</v>
      </c>
      <c r="I341" s="48">
        <v>2133.54</v>
      </c>
      <c r="J341" s="178" t="s">
        <v>244</v>
      </c>
    </row>
    <row r="342" spans="1:10" x14ac:dyDescent="0.2">
      <c r="A342" s="45" t="s">
        <v>244</v>
      </c>
      <c r="B342" s="45" t="s">
        <v>98</v>
      </c>
      <c r="C342" s="43" t="s">
        <v>90</v>
      </c>
      <c r="D342" s="43" t="s">
        <v>191</v>
      </c>
      <c r="E342" s="46" t="s">
        <v>42</v>
      </c>
      <c r="F342" s="132" t="s">
        <v>59</v>
      </c>
      <c r="G342" s="43" t="s">
        <v>330</v>
      </c>
      <c r="H342" s="46" t="s">
        <v>36</v>
      </c>
      <c r="I342" s="48">
        <v>697.64</v>
      </c>
      <c r="J342" s="178" t="s">
        <v>244</v>
      </c>
    </row>
    <row r="343" spans="1:10" x14ac:dyDescent="0.2">
      <c r="A343" s="45" t="s">
        <v>244</v>
      </c>
      <c r="B343" s="45" t="s">
        <v>98</v>
      </c>
      <c r="C343" s="43" t="s">
        <v>90</v>
      </c>
      <c r="D343" s="43" t="s">
        <v>191</v>
      </c>
      <c r="E343" s="46" t="s">
        <v>42</v>
      </c>
      <c r="F343" s="132" t="s">
        <v>114</v>
      </c>
      <c r="G343" s="43" t="s">
        <v>386</v>
      </c>
      <c r="H343" s="46" t="s">
        <v>36</v>
      </c>
      <c r="I343" s="48">
        <v>0</v>
      </c>
      <c r="J343" s="178" t="s">
        <v>244</v>
      </c>
    </row>
    <row r="344" spans="1:10" x14ac:dyDescent="0.2">
      <c r="A344" s="45" t="s">
        <v>244</v>
      </c>
      <c r="B344" s="45" t="s">
        <v>98</v>
      </c>
      <c r="C344" s="43" t="s">
        <v>90</v>
      </c>
      <c r="D344" s="43" t="s">
        <v>191</v>
      </c>
      <c r="E344" s="46" t="s">
        <v>42</v>
      </c>
      <c r="F344" s="132" t="s">
        <v>114</v>
      </c>
      <c r="G344" s="43" t="s">
        <v>387</v>
      </c>
      <c r="H344" s="46" t="s">
        <v>36</v>
      </c>
      <c r="I344" s="48">
        <v>471.33</v>
      </c>
      <c r="J344" s="178" t="s">
        <v>244</v>
      </c>
    </row>
    <row r="345" spans="1:10" x14ac:dyDescent="0.2">
      <c r="A345" s="45" t="s">
        <v>244</v>
      </c>
      <c r="B345" s="45" t="s">
        <v>98</v>
      </c>
      <c r="C345" s="43" t="s">
        <v>90</v>
      </c>
      <c r="D345" s="43" t="s">
        <v>187</v>
      </c>
      <c r="E345" s="46" t="s">
        <v>42</v>
      </c>
      <c r="F345" s="132" t="s">
        <v>48</v>
      </c>
      <c r="G345" s="43" t="s">
        <v>383</v>
      </c>
      <c r="H345" s="46" t="s">
        <v>36</v>
      </c>
      <c r="I345" s="48">
        <v>4134.1499999999996</v>
      </c>
      <c r="J345" s="178" t="s">
        <v>244</v>
      </c>
    </row>
    <row r="346" spans="1:10" x14ac:dyDescent="0.2">
      <c r="A346" s="45" t="s">
        <v>244</v>
      </c>
      <c r="B346" s="45" t="s">
        <v>98</v>
      </c>
      <c r="C346" s="43" t="s">
        <v>90</v>
      </c>
      <c r="D346" s="43" t="s">
        <v>187</v>
      </c>
      <c r="E346" s="46" t="s">
        <v>42</v>
      </c>
      <c r="F346" s="132" t="s">
        <v>48</v>
      </c>
      <c r="G346" s="43" t="s">
        <v>384</v>
      </c>
      <c r="H346" s="46" t="s">
        <v>36</v>
      </c>
      <c r="I346" s="48">
        <v>1087.3599999999999</v>
      </c>
      <c r="J346" s="178" t="s">
        <v>244</v>
      </c>
    </row>
    <row r="347" spans="1:10" x14ac:dyDescent="0.2">
      <c r="A347" s="45" t="s">
        <v>244</v>
      </c>
      <c r="B347" s="45" t="s">
        <v>98</v>
      </c>
      <c r="C347" s="43" t="s">
        <v>90</v>
      </c>
      <c r="D347" s="43" t="s">
        <v>187</v>
      </c>
      <c r="E347" s="46" t="s">
        <v>42</v>
      </c>
      <c r="F347" s="132" t="s">
        <v>136</v>
      </c>
      <c r="G347" s="43" t="s">
        <v>385</v>
      </c>
      <c r="H347" s="46" t="s">
        <v>36</v>
      </c>
      <c r="I347" s="48">
        <v>4001.19</v>
      </c>
      <c r="J347" s="178" t="s">
        <v>244</v>
      </c>
    </row>
    <row r="348" spans="1:10" x14ac:dyDescent="0.2">
      <c r="A348" s="45" t="s">
        <v>244</v>
      </c>
      <c r="B348" s="45" t="s">
        <v>98</v>
      </c>
      <c r="C348" s="43" t="s">
        <v>90</v>
      </c>
      <c r="D348" s="43" t="s">
        <v>187</v>
      </c>
      <c r="E348" s="46" t="s">
        <v>56</v>
      </c>
      <c r="F348" s="132" t="s">
        <v>125</v>
      </c>
      <c r="G348" s="43" t="s">
        <v>382</v>
      </c>
      <c r="H348" s="46" t="s">
        <v>36</v>
      </c>
      <c r="I348" s="48">
        <v>7467.39</v>
      </c>
      <c r="J348" s="178" t="s">
        <v>244</v>
      </c>
    </row>
    <row r="349" spans="1:10" x14ac:dyDescent="0.2">
      <c r="A349" s="45" t="s">
        <v>244</v>
      </c>
      <c r="B349" s="45" t="s">
        <v>98</v>
      </c>
      <c r="C349" s="43" t="s">
        <v>90</v>
      </c>
      <c r="D349" s="43" t="s">
        <v>187</v>
      </c>
      <c r="E349" s="46" t="s">
        <v>42</v>
      </c>
      <c r="F349" s="132" t="s">
        <v>59</v>
      </c>
      <c r="G349" s="43" t="s">
        <v>330</v>
      </c>
      <c r="H349" s="46" t="s">
        <v>36</v>
      </c>
      <c r="I349" s="48">
        <v>2441.73</v>
      </c>
      <c r="J349" s="178" t="s">
        <v>244</v>
      </c>
    </row>
    <row r="350" spans="1:10" x14ac:dyDescent="0.2">
      <c r="A350" s="45" t="s">
        <v>244</v>
      </c>
      <c r="B350" s="45" t="s">
        <v>98</v>
      </c>
      <c r="C350" s="43" t="s">
        <v>90</v>
      </c>
      <c r="D350" s="43" t="s">
        <v>187</v>
      </c>
      <c r="E350" s="46" t="s">
        <v>42</v>
      </c>
      <c r="F350" s="132" t="s">
        <v>114</v>
      </c>
      <c r="G350" s="43" t="s">
        <v>386</v>
      </c>
      <c r="H350" s="46" t="s">
        <v>36</v>
      </c>
      <c r="I350" s="48">
        <v>0</v>
      </c>
      <c r="J350" s="178" t="s">
        <v>244</v>
      </c>
    </row>
    <row r="351" spans="1:10" x14ac:dyDescent="0.2">
      <c r="A351" s="45" t="s">
        <v>244</v>
      </c>
      <c r="B351" s="45" t="s">
        <v>98</v>
      </c>
      <c r="C351" s="43" t="s">
        <v>90</v>
      </c>
      <c r="D351" s="43" t="s">
        <v>187</v>
      </c>
      <c r="E351" s="46" t="s">
        <v>42</v>
      </c>
      <c r="F351" s="132" t="s">
        <v>114</v>
      </c>
      <c r="G351" s="43" t="s">
        <v>387</v>
      </c>
      <c r="H351" s="46" t="s">
        <v>36</v>
      </c>
      <c r="I351" s="48">
        <v>1649.65</v>
      </c>
      <c r="J351" s="178" t="s">
        <v>244</v>
      </c>
    </row>
    <row r="352" spans="1:10" x14ac:dyDescent="0.2">
      <c r="A352" s="45" t="s">
        <v>244</v>
      </c>
      <c r="B352" s="45" t="s">
        <v>98</v>
      </c>
      <c r="C352" s="43" t="s">
        <v>90</v>
      </c>
      <c r="D352" s="43" t="s">
        <v>189</v>
      </c>
      <c r="E352" s="46" t="s">
        <v>42</v>
      </c>
      <c r="F352" s="132" t="s">
        <v>48</v>
      </c>
      <c r="G352" s="43" t="s">
        <v>383</v>
      </c>
      <c r="H352" s="46" t="s">
        <v>36</v>
      </c>
      <c r="I352" s="48">
        <v>1181.19</v>
      </c>
      <c r="J352" s="178" t="s">
        <v>244</v>
      </c>
    </row>
    <row r="353" spans="1:10" x14ac:dyDescent="0.2">
      <c r="A353" s="45" t="s">
        <v>244</v>
      </c>
      <c r="B353" s="45" t="s">
        <v>98</v>
      </c>
      <c r="C353" s="43" t="s">
        <v>90</v>
      </c>
      <c r="D353" s="43" t="s">
        <v>189</v>
      </c>
      <c r="E353" s="46" t="s">
        <v>42</v>
      </c>
      <c r="F353" s="132" t="s">
        <v>48</v>
      </c>
      <c r="G353" s="43" t="s">
        <v>384</v>
      </c>
      <c r="H353" s="46" t="s">
        <v>36</v>
      </c>
      <c r="I353" s="48">
        <v>310.67</v>
      </c>
      <c r="J353" s="178" t="s">
        <v>244</v>
      </c>
    </row>
    <row r="354" spans="1:10" x14ac:dyDescent="0.2">
      <c r="A354" s="45" t="s">
        <v>244</v>
      </c>
      <c r="B354" s="45" t="s">
        <v>98</v>
      </c>
      <c r="C354" s="43" t="s">
        <v>90</v>
      </c>
      <c r="D354" s="43" t="s">
        <v>189</v>
      </c>
      <c r="E354" s="46" t="s">
        <v>42</v>
      </c>
      <c r="F354" s="132" t="s">
        <v>136</v>
      </c>
      <c r="G354" s="43" t="s">
        <v>385</v>
      </c>
      <c r="H354" s="46" t="s">
        <v>36</v>
      </c>
      <c r="I354" s="48">
        <v>1143.2</v>
      </c>
      <c r="J354" s="178" t="s">
        <v>244</v>
      </c>
    </row>
    <row r="355" spans="1:10" x14ac:dyDescent="0.2">
      <c r="A355" s="45" t="s">
        <v>244</v>
      </c>
      <c r="B355" s="45" t="s">
        <v>98</v>
      </c>
      <c r="C355" s="43" t="s">
        <v>90</v>
      </c>
      <c r="D355" s="43" t="s">
        <v>189</v>
      </c>
      <c r="E355" s="46" t="s">
        <v>56</v>
      </c>
      <c r="F355" s="132" t="s">
        <v>125</v>
      </c>
      <c r="G355" s="43" t="s">
        <v>382</v>
      </c>
      <c r="H355" s="46" t="s">
        <v>36</v>
      </c>
      <c r="I355" s="48">
        <v>2133.54</v>
      </c>
      <c r="J355" s="178" t="s">
        <v>244</v>
      </c>
    </row>
    <row r="356" spans="1:10" x14ac:dyDescent="0.2">
      <c r="A356" s="45" t="s">
        <v>244</v>
      </c>
      <c r="B356" s="45" t="s">
        <v>98</v>
      </c>
      <c r="C356" s="43" t="s">
        <v>90</v>
      </c>
      <c r="D356" s="43" t="s">
        <v>189</v>
      </c>
      <c r="E356" s="46" t="s">
        <v>42</v>
      </c>
      <c r="F356" s="132" t="s">
        <v>59</v>
      </c>
      <c r="G356" s="43" t="s">
        <v>330</v>
      </c>
      <c r="H356" s="46" t="s">
        <v>36</v>
      </c>
      <c r="I356" s="48">
        <v>697.64</v>
      </c>
      <c r="J356" s="178" t="s">
        <v>244</v>
      </c>
    </row>
    <row r="357" spans="1:10" x14ac:dyDescent="0.2">
      <c r="A357" s="45" t="s">
        <v>244</v>
      </c>
      <c r="B357" s="45" t="s">
        <v>98</v>
      </c>
      <c r="C357" s="43" t="s">
        <v>90</v>
      </c>
      <c r="D357" s="43" t="s">
        <v>189</v>
      </c>
      <c r="E357" s="46" t="s">
        <v>42</v>
      </c>
      <c r="F357" s="132" t="s">
        <v>114</v>
      </c>
      <c r="G357" s="43" t="s">
        <v>386</v>
      </c>
      <c r="H357" s="46" t="s">
        <v>36</v>
      </c>
      <c r="I357" s="48">
        <v>0</v>
      </c>
      <c r="J357" s="178" t="s">
        <v>244</v>
      </c>
    </row>
    <row r="358" spans="1:10" x14ac:dyDescent="0.2">
      <c r="A358" s="45" t="s">
        <v>244</v>
      </c>
      <c r="B358" s="45" t="s">
        <v>98</v>
      </c>
      <c r="C358" s="43" t="s">
        <v>90</v>
      </c>
      <c r="D358" s="43" t="s">
        <v>189</v>
      </c>
      <c r="E358" s="46" t="s">
        <v>42</v>
      </c>
      <c r="F358" s="132" t="s">
        <v>114</v>
      </c>
      <c r="G358" s="43" t="s">
        <v>387</v>
      </c>
      <c r="H358" s="46" t="s">
        <v>36</v>
      </c>
      <c r="I358" s="48">
        <v>471.33</v>
      </c>
      <c r="J358" s="178" t="s">
        <v>244</v>
      </c>
    </row>
    <row r="359" spans="1:10" x14ac:dyDescent="0.2">
      <c r="A359" s="45" t="s">
        <v>244</v>
      </c>
      <c r="B359" s="45" t="s">
        <v>98</v>
      </c>
      <c r="C359" s="43" t="s">
        <v>90</v>
      </c>
      <c r="D359" s="43" t="s">
        <v>193</v>
      </c>
      <c r="E359" s="46" t="s">
        <v>42</v>
      </c>
      <c r="F359" s="132" t="s">
        <v>48</v>
      </c>
      <c r="G359" s="43" t="s">
        <v>383</v>
      </c>
      <c r="H359" s="46" t="s">
        <v>36</v>
      </c>
      <c r="I359" s="48">
        <v>1081.9100000000001</v>
      </c>
      <c r="J359" s="178" t="s">
        <v>244</v>
      </c>
    </row>
    <row r="360" spans="1:10" x14ac:dyDescent="0.2">
      <c r="A360" s="45" t="s">
        <v>244</v>
      </c>
      <c r="B360" s="45" t="s">
        <v>98</v>
      </c>
      <c r="C360" s="43" t="s">
        <v>90</v>
      </c>
      <c r="D360" s="43" t="s">
        <v>193</v>
      </c>
      <c r="E360" s="46" t="s">
        <v>42</v>
      </c>
      <c r="F360" s="132" t="s">
        <v>48</v>
      </c>
      <c r="G360" s="43" t="s">
        <v>384</v>
      </c>
      <c r="H360" s="46" t="s">
        <v>36</v>
      </c>
      <c r="I360" s="48">
        <v>284.56</v>
      </c>
      <c r="J360" s="178" t="s">
        <v>244</v>
      </c>
    </row>
    <row r="361" spans="1:10" x14ac:dyDescent="0.2">
      <c r="A361" s="45" t="s">
        <v>244</v>
      </c>
      <c r="B361" s="45" t="s">
        <v>98</v>
      </c>
      <c r="C361" s="43" t="s">
        <v>90</v>
      </c>
      <c r="D361" s="43" t="s">
        <v>193</v>
      </c>
      <c r="E361" s="46" t="s">
        <v>42</v>
      </c>
      <c r="F361" s="132" t="s">
        <v>136</v>
      </c>
      <c r="G361" s="43" t="s">
        <v>385</v>
      </c>
      <c r="H361" s="46" t="s">
        <v>36</v>
      </c>
      <c r="I361" s="48">
        <v>1047.1099999999999</v>
      </c>
      <c r="J361" s="178" t="s">
        <v>244</v>
      </c>
    </row>
    <row r="362" spans="1:10" x14ac:dyDescent="0.2">
      <c r="A362" s="45" t="s">
        <v>244</v>
      </c>
      <c r="B362" s="45" t="s">
        <v>98</v>
      </c>
      <c r="C362" s="43" t="s">
        <v>90</v>
      </c>
      <c r="D362" s="43" t="s">
        <v>193</v>
      </c>
      <c r="E362" s="46" t="s">
        <v>56</v>
      </c>
      <c r="F362" s="132" t="s">
        <v>125</v>
      </c>
      <c r="G362" s="43" t="s">
        <v>382</v>
      </c>
      <c r="H362" s="46" t="s">
        <v>36</v>
      </c>
      <c r="I362" s="48">
        <v>1954.22</v>
      </c>
      <c r="J362" s="178" t="s">
        <v>244</v>
      </c>
    </row>
    <row r="363" spans="1:10" x14ac:dyDescent="0.2">
      <c r="A363" s="45" t="s">
        <v>244</v>
      </c>
      <c r="B363" s="45" t="s">
        <v>98</v>
      </c>
      <c r="C363" s="43" t="s">
        <v>90</v>
      </c>
      <c r="D363" s="43" t="s">
        <v>193</v>
      </c>
      <c r="E363" s="46" t="s">
        <v>42</v>
      </c>
      <c r="F363" s="132" t="s">
        <v>59</v>
      </c>
      <c r="G363" s="43" t="s">
        <v>330</v>
      </c>
      <c r="H363" s="46" t="s">
        <v>36</v>
      </c>
      <c r="I363" s="48">
        <v>639</v>
      </c>
      <c r="J363" s="178" t="s">
        <v>244</v>
      </c>
    </row>
    <row r="364" spans="1:10" x14ac:dyDescent="0.2">
      <c r="A364" s="45" t="s">
        <v>244</v>
      </c>
      <c r="B364" s="45" t="s">
        <v>98</v>
      </c>
      <c r="C364" s="43" t="s">
        <v>90</v>
      </c>
      <c r="D364" s="43" t="s">
        <v>193</v>
      </c>
      <c r="E364" s="46" t="s">
        <v>42</v>
      </c>
      <c r="F364" s="132" t="s">
        <v>114</v>
      </c>
      <c r="G364" s="43" t="s">
        <v>386</v>
      </c>
      <c r="H364" s="46" t="s">
        <v>36</v>
      </c>
      <c r="I364" s="48">
        <v>0</v>
      </c>
      <c r="J364" s="178" t="s">
        <v>244</v>
      </c>
    </row>
    <row r="365" spans="1:10" x14ac:dyDescent="0.2">
      <c r="A365" s="45" t="s">
        <v>244</v>
      </c>
      <c r="B365" s="45" t="s">
        <v>98</v>
      </c>
      <c r="C365" s="43" t="s">
        <v>90</v>
      </c>
      <c r="D365" s="43" t="s">
        <v>193</v>
      </c>
      <c r="E365" s="46" t="s">
        <v>42</v>
      </c>
      <c r="F365" s="132" t="s">
        <v>114</v>
      </c>
      <c r="G365" s="43" t="s">
        <v>386</v>
      </c>
      <c r="H365" s="46" t="s">
        <v>36</v>
      </c>
      <c r="I365" s="48">
        <v>431.71</v>
      </c>
      <c r="J365" s="178" t="s">
        <v>244</v>
      </c>
    </row>
    <row r="366" spans="1:10" x14ac:dyDescent="0.2">
      <c r="A366" s="45" t="s">
        <v>244</v>
      </c>
      <c r="B366" s="45" t="s">
        <v>98</v>
      </c>
      <c r="C366" s="43" t="s">
        <v>90</v>
      </c>
      <c r="D366" s="43" t="s">
        <v>357</v>
      </c>
      <c r="E366" s="46" t="s">
        <v>42</v>
      </c>
      <c r="F366" s="132" t="s">
        <v>48</v>
      </c>
      <c r="G366" s="43" t="s">
        <v>383</v>
      </c>
      <c r="H366" s="46" t="s">
        <v>36</v>
      </c>
      <c r="I366" s="48">
        <v>6494.83</v>
      </c>
      <c r="J366" s="178" t="s">
        <v>244</v>
      </c>
    </row>
    <row r="367" spans="1:10" x14ac:dyDescent="0.2">
      <c r="A367" s="45" t="s">
        <v>244</v>
      </c>
      <c r="B367" s="45" t="s">
        <v>98</v>
      </c>
      <c r="C367" s="43" t="s">
        <v>90</v>
      </c>
      <c r="D367" s="43" t="s">
        <v>357</v>
      </c>
      <c r="E367" s="46" t="s">
        <v>42</v>
      </c>
      <c r="F367" s="132" t="s">
        <v>48</v>
      </c>
      <c r="G367" s="43" t="s">
        <v>384</v>
      </c>
      <c r="H367" s="46" t="s">
        <v>36</v>
      </c>
      <c r="I367" s="48">
        <v>1708.26</v>
      </c>
      <c r="J367" s="178" t="s">
        <v>244</v>
      </c>
    </row>
    <row r="368" spans="1:10" x14ac:dyDescent="0.2">
      <c r="A368" s="45" t="s">
        <v>244</v>
      </c>
      <c r="B368" s="45" t="s">
        <v>98</v>
      </c>
      <c r="C368" s="43" t="s">
        <v>90</v>
      </c>
      <c r="D368" s="43" t="s">
        <v>357</v>
      </c>
      <c r="E368" s="46" t="s">
        <v>42</v>
      </c>
      <c r="F368" s="132" t="s">
        <v>136</v>
      </c>
      <c r="G368" s="43" t="s">
        <v>385</v>
      </c>
      <c r="H368" s="46" t="s">
        <v>36</v>
      </c>
      <c r="I368" s="48">
        <v>6285.94</v>
      </c>
      <c r="J368" s="178" t="s">
        <v>244</v>
      </c>
    </row>
    <row r="369" spans="1:10" x14ac:dyDescent="0.2">
      <c r="A369" s="45" t="s">
        <v>244</v>
      </c>
      <c r="B369" s="45" t="s">
        <v>98</v>
      </c>
      <c r="C369" s="43" t="s">
        <v>90</v>
      </c>
      <c r="D369" s="43" t="s">
        <v>357</v>
      </c>
      <c r="E369" s="46" t="s">
        <v>56</v>
      </c>
      <c r="F369" s="132" t="s">
        <v>125</v>
      </c>
      <c r="G369" s="43" t="s">
        <v>382</v>
      </c>
      <c r="H369" s="46" t="s">
        <v>36</v>
      </c>
      <c r="I369" s="48">
        <v>11731.42</v>
      </c>
      <c r="J369" s="178" t="s">
        <v>244</v>
      </c>
    </row>
    <row r="370" spans="1:10" x14ac:dyDescent="0.2">
      <c r="A370" s="45" t="s">
        <v>244</v>
      </c>
      <c r="B370" s="45" t="s">
        <v>98</v>
      </c>
      <c r="C370" s="43" t="s">
        <v>90</v>
      </c>
      <c r="D370" s="43" t="s">
        <v>357</v>
      </c>
      <c r="E370" s="46" t="s">
        <v>42</v>
      </c>
      <c r="F370" s="132" t="s">
        <v>59</v>
      </c>
      <c r="G370" s="43" t="s">
        <v>330</v>
      </c>
      <c r="H370" s="46" t="s">
        <v>36</v>
      </c>
      <c r="I370" s="48">
        <v>3836</v>
      </c>
      <c r="J370" s="178" t="s">
        <v>244</v>
      </c>
    </row>
    <row r="371" spans="1:10" x14ac:dyDescent="0.2">
      <c r="A371" s="45" t="s">
        <v>244</v>
      </c>
      <c r="B371" s="45" t="s">
        <v>98</v>
      </c>
      <c r="C371" s="43" t="s">
        <v>90</v>
      </c>
      <c r="D371" s="43" t="s">
        <v>357</v>
      </c>
      <c r="E371" s="46" t="s">
        <v>42</v>
      </c>
      <c r="F371" s="132" t="s">
        <v>114</v>
      </c>
      <c r="G371" s="43" t="s">
        <v>386</v>
      </c>
      <c r="H371" s="46" t="s">
        <v>36</v>
      </c>
      <c r="I371" s="48">
        <v>0</v>
      </c>
      <c r="J371" s="178" t="s">
        <v>244</v>
      </c>
    </row>
    <row r="372" spans="1:10" x14ac:dyDescent="0.2">
      <c r="A372" s="45" t="s">
        <v>244</v>
      </c>
      <c r="B372" s="45" t="s">
        <v>98</v>
      </c>
      <c r="C372" s="43" t="s">
        <v>90</v>
      </c>
      <c r="D372" s="43" t="s">
        <v>357</v>
      </c>
      <c r="E372" s="46" t="s">
        <v>42</v>
      </c>
      <c r="F372" s="132" t="s">
        <v>114</v>
      </c>
      <c r="G372" s="43" t="s">
        <v>386</v>
      </c>
      <c r="H372" s="46" t="s">
        <v>36</v>
      </c>
      <c r="I372" s="48">
        <v>2591.64</v>
      </c>
      <c r="J372" s="178" t="s">
        <v>244</v>
      </c>
    </row>
    <row r="373" spans="1:10" x14ac:dyDescent="0.2">
      <c r="A373" s="45" t="s">
        <v>244</v>
      </c>
      <c r="B373" s="45" t="s">
        <v>98</v>
      </c>
      <c r="C373" s="43" t="s">
        <v>90</v>
      </c>
      <c r="D373" s="43" t="s">
        <v>196</v>
      </c>
      <c r="E373" s="46" t="s">
        <v>42</v>
      </c>
      <c r="F373" s="132" t="s">
        <v>48</v>
      </c>
      <c r="G373" s="43" t="s">
        <v>383</v>
      </c>
      <c r="H373" s="46" t="s">
        <v>36</v>
      </c>
      <c r="I373" s="48">
        <v>909.21</v>
      </c>
      <c r="J373" s="178" t="s">
        <v>244</v>
      </c>
    </row>
    <row r="374" spans="1:10" x14ac:dyDescent="0.2">
      <c r="A374" s="45" t="s">
        <v>244</v>
      </c>
      <c r="B374" s="45" t="s">
        <v>98</v>
      </c>
      <c r="C374" s="43" t="s">
        <v>90</v>
      </c>
      <c r="D374" s="43" t="s">
        <v>196</v>
      </c>
      <c r="E374" s="46" t="s">
        <v>42</v>
      </c>
      <c r="F374" s="132" t="s">
        <v>48</v>
      </c>
      <c r="G374" s="43" t="s">
        <v>384</v>
      </c>
      <c r="H374" s="46" t="s">
        <v>36</v>
      </c>
      <c r="I374" s="48">
        <v>239.14</v>
      </c>
      <c r="J374" s="178" t="s">
        <v>244</v>
      </c>
    </row>
    <row r="375" spans="1:10" x14ac:dyDescent="0.2">
      <c r="A375" s="45" t="s">
        <v>244</v>
      </c>
      <c r="B375" s="45" t="s">
        <v>98</v>
      </c>
      <c r="C375" s="43" t="s">
        <v>90</v>
      </c>
      <c r="D375" s="43" t="s">
        <v>196</v>
      </c>
      <c r="E375" s="46" t="s">
        <v>42</v>
      </c>
      <c r="F375" s="132" t="s">
        <v>136</v>
      </c>
      <c r="G375" s="43" t="s">
        <v>385</v>
      </c>
      <c r="H375" s="46" t="s">
        <v>36</v>
      </c>
      <c r="I375" s="48">
        <v>879.97</v>
      </c>
      <c r="J375" s="178" t="s">
        <v>244</v>
      </c>
    </row>
    <row r="376" spans="1:10" x14ac:dyDescent="0.2">
      <c r="A376" s="45" t="s">
        <v>244</v>
      </c>
      <c r="B376" s="45" t="s">
        <v>98</v>
      </c>
      <c r="C376" s="43" t="s">
        <v>90</v>
      </c>
      <c r="D376" s="43" t="s">
        <v>196</v>
      </c>
      <c r="E376" s="46" t="s">
        <v>56</v>
      </c>
      <c r="F376" s="132" t="s">
        <v>125</v>
      </c>
      <c r="G376" s="43" t="s">
        <v>382</v>
      </c>
      <c r="H376" s="46" t="s">
        <v>36</v>
      </c>
      <c r="I376" s="48">
        <v>1642.28</v>
      </c>
      <c r="J376" s="178" t="s">
        <v>244</v>
      </c>
    </row>
    <row r="377" spans="1:10" x14ac:dyDescent="0.2">
      <c r="A377" s="45" t="s">
        <v>244</v>
      </c>
      <c r="B377" s="45" t="s">
        <v>98</v>
      </c>
      <c r="C377" s="43" t="s">
        <v>90</v>
      </c>
      <c r="D377" s="43" t="s">
        <v>196</v>
      </c>
      <c r="E377" s="46" t="s">
        <v>42</v>
      </c>
      <c r="F377" s="132" t="s">
        <v>59</v>
      </c>
      <c r="G377" s="43" t="s">
        <v>330</v>
      </c>
      <c r="H377" s="46" t="s">
        <v>36</v>
      </c>
      <c r="I377" s="48">
        <v>537</v>
      </c>
      <c r="J377" s="178" t="s">
        <v>244</v>
      </c>
    </row>
    <row r="378" spans="1:10" x14ac:dyDescent="0.2">
      <c r="A378" s="45" t="s">
        <v>244</v>
      </c>
      <c r="B378" s="45" t="s">
        <v>98</v>
      </c>
      <c r="C378" s="43" t="s">
        <v>90</v>
      </c>
      <c r="D378" s="43" t="s">
        <v>196</v>
      </c>
      <c r="E378" s="46" t="s">
        <v>42</v>
      </c>
      <c r="F378" s="132" t="s">
        <v>114</v>
      </c>
      <c r="G378" s="43" t="s">
        <v>386</v>
      </c>
      <c r="H378" s="46" t="s">
        <v>36</v>
      </c>
      <c r="I378" s="48">
        <v>0</v>
      </c>
      <c r="J378" s="178" t="s">
        <v>244</v>
      </c>
    </row>
    <row r="379" spans="1:10" x14ac:dyDescent="0.2">
      <c r="A379" s="45" t="s">
        <v>244</v>
      </c>
      <c r="B379" s="45" t="s">
        <v>98</v>
      </c>
      <c r="C379" s="43" t="s">
        <v>90</v>
      </c>
      <c r="D379" s="43" t="s">
        <v>196</v>
      </c>
      <c r="E379" s="46" t="s">
        <v>42</v>
      </c>
      <c r="F379" s="132" t="s">
        <v>114</v>
      </c>
      <c r="G379" s="43" t="s">
        <v>386</v>
      </c>
      <c r="H379" s="46" t="s">
        <v>36</v>
      </c>
      <c r="I379" s="48">
        <v>362.8</v>
      </c>
      <c r="J379" s="178" t="s">
        <v>244</v>
      </c>
    </row>
    <row r="380" spans="1:10" x14ac:dyDescent="0.2">
      <c r="A380" s="45" t="s">
        <v>244</v>
      </c>
      <c r="B380" s="45" t="s">
        <v>98</v>
      </c>
      <c r="C380" s="43" t="s">
        <v>90</v>
      </c>
      <c r="D380" s="43" t="s">
        <v>187</v>
      </c>
      <c r="E380" s="46" t="s">
        <v>54</v>
      </c>
      <c r="F380" s="132" t="s">
        <v>388</v>
      </c>
      <c r="G380" s="43" t="s">
        <v>389</v>
      </c>
      <c r="H380" s="46" t="s">
        <v>54</v>
      </c>
      <c r="I380" s="48">
        <v>41766.839999999997</v>
      </c>
      <c r="J380" s="178" t="s">
        <v>244</v>
      </c>
    </row>
    <row r="381" spans="1:10" x14ac:dyDescent="0.2">
      <c r="A381" s="45" t="s">
        <v>244</v>
      </c>
      <c r="B381" s="45" t="s">
        <v>98</v>
      </c>
      <c r="C381" s="43" t="s">
        <v>90</v>
      </c>
      <c r="D381" s="43" t="s">
        <v>189</v>
      </c>
      <c r="E381" s="46" t="s">
        <v>54</v>
      </c>
      <c r="F381" s="132" t="s">
        <v>388</v>
      </c>
      <c r="G381" s="43" t="s">
        <v>389</v>
      </c>
      <c r="H381" s="46" t="s">
        <v>54</v>
      </c>
      <c r="I381" s="48">
        <v>306493.02</v>
      </c>
      <c r="J381" s="178" t="s">
        <v>244</v>
      </c>
    </row>
    <row r="382" spans="1:10" x14ac:dyDescent="0.2">
      <c r="A382" s="180" t="s">
        <v>244</v>
      </c>
      <c r="B382" s="45" t="s">
        <v>98</v>
      </c>
      <c r="C382" s="45" t="s">
        <v>90</v>
      </c>
      <c r="D382" s="180" t="s">
        <v>191</v>
      </c>
      <c r="E382" s="181" t="s">
        <v>54</v>
      </c>
      <c r="F382" s="184" t="s">
        <v>388</v>
      </c>
      <c r="G382" s="181" t="s">
        <v>389</v>
      </c>
      <c r="H382" s="46" t="s">
        <v>54</v>
      </c>
      <c r="I382" s="183">
        <v>218389.24</v>
      </c>
      <c r="J382" s="182" t="s">
        <v>244</v>
      </c>
    </row>
    <row r="383" spans="1:10" x14ac:dyDescent="0.2">
      <c r="A383" s="180" t="s">
        <v>244</v>
      </c>
      <c r="B383" s="45" t="s">
        <v>115</v>
      </c>
      <c r="C383" s="45" t="s">
        <v>90</v>
      </c>
      <c r="D383" s="180" t="s">
        <v>187</v>
      </c>
      <c r="E383" s="181" t="s">
        <v>54</v>
      </c>
      <c r="F383" s="184" t="s">
        <v>51</v>
      </c>
      <c r="G383" s="46" t="s">
        <v>329</v>
      </c>
      <c r="H383" s="46" t="s">
        <v>54</v>
      </c>
      <c r="I383" s="183">
        <v>243030.23</v>
      </c>
      <c r="J383" s="182" t="s">
        <v>244</v>
      </c>
    </row>
    <row r="384" spans="1:10" x14ac:dyDescent="0.2">
      <c r="A384" s="180" t="s">
        <v>244</v>
      </c>
      <c r="B384" s="45" t="s">
        <v>115</v>
      </c>
      <c r="C384" s="43" t="s">
        <v>90</v>
      </c>
      <c r="D384" s="180" t="s">
        <v>189</v>
      </c>
      <c r="E384" s="181" t="s">
        <v>54</v>
      </c>
      <c r="F384" s="184" t="s">
        <v>51</v>
      </c>
      <c r="G384" s="46" t="s">
        <v>329</v>
      </c>
      <c r="H384" s="46" t="s">
        <v>54</v>
      </c>
      <c r="I384" s="183">
        <v>45239.519999999997</v>
      </c>
      <c r="J384" s="182" t="s">
        <v>244</v>
      </c>
    </row>
    <row r="385" spans="1:10" x14ac:dyDescent="0.2">
      <c r="A385" s="180" t="s">
        <v>244</v>
      </c>
      <c r="B385" s="45" t="s">
        <v>115</v>
      </c>
      <c r="C385" s="45" t="s">
        <v>90</v>
      </c>
      <c r="D385" s="180" t="s">
        <v>191</v>
      </c>
      <c r="E385" s="181" t="s">
        <v>54</v>
      </c>
      <c r="F385" s="184" t="s">
        <v>51</v>
      </c>
      <c r="G385" s="46" t="s">
        <v>329</v>
      </c>
      <c r="H385" s="46" t="s">
        <v>54</v>
      </c>
      <c r="I385" s="183">
        <v>152664.39000000001</v>
      </c>
      <c r="J385" s="182" t="s">
        <v>244</v>
      </c>
    </row>
    <row r="386" spans="1:10" x14ac:dyDescent="0.2">
      <c r="A386" s="180" t="s">
        <v>244</v>
      </c>
      <c r="B386" s="45" t="s">
        <v>115</v>
      </c>
      <c r="C386" s="45" t="s">
        <v>90</v>
      </c>
      <c r="D386" s="180" t="s">
        <v>187</v>
      </c>
      <c r="E386" s="181" t="s">
        <v>54</v>
      </c>
      <c r="F386" s="184" t="s">
        <v>52</v>
      </c>
      <c r="G386" s="184" t="s">
        <v>52</v>
      </c>
      <c r="H386" s="181" t="s">
        <v>54</v>
      </c>
      <c r="I386" s="183">
        <v>136704.51</v>
      </c>
      <c r="J386" s="182" t="s">
        <v>244</v>
      </c>
    </row>
    <row r="387" spans="1:10" x14ac:dyDescent="0.2">
      <c r="A387" s="180" t="s">
        <v>244</v>
      </c>
      <c r="B387" s="45" t="s">
        <v>115</v>
      </c>
      <c r="C387" s="43" t="s">
        <v>90</v>
      </c>
      <c r="D387" s="180" t="s">
        <v>189</v>
      </c>
      <c r="E387" s="181" t="s">
        <v>54</v>
      </c>
      <c r="F387" s="184" t="s">
        <v>52</v>
      </c>
      <c r="G387" s="184" t="s">
        <v>52</v>
      </c>
      <c r="H387" s="181" t="s">
        <v>54</v>
      </c>
      <c r="I387" s="183">
        <v>25447.23</v>
      </c>
      <c r="J387" s="182" t="s">
        <v>244</v>
      </c>
    </row>
    <row r="388" spans="1:10" x14ac:dyDescent="0.2">
      <c r="A388" s="180" t="s">
        <v>244</v>
      </c>
      <c r="B388" s="45" t="s">
        <v>115</v>
      </c>
      <c r="C388" s="45" t="s">
        <v>90</v>
      </c>
      <c r="D388" s="180" t="s">
        <v>191</v>
      </c>
      <c r="E388" s="181" t="s">
        <v>54</v>
      </c>
      <c r="F388" s="184" t="s">
        <v>52</v>
      </c>
      <c r="G388" s="184" t="s">
        <v>52</v>
      </c>
      <c r="H388" s="181" t="s">
        <v>54</v>
      </c>
      <c r="I388" s="183">
        <v>85873.72</v>
      </c>
      <c r="J388" s="182" t="s">
        <v>244</v>
      </c>
    </row>
    <row r="389" spans="1:10" x14ac:dyDescent="0.2">
      <c r="A389" s="180" t="s">
        <v>244</v>
      </c>
      <c r="B389" s="45" t="s">
        <v>98</v>
      </c>
      <c r="C389" s="45" t="s">
        <v>90</v>
      </c>
      <c r="D389" s="180" t="s">
        <v>187</v>
      </c>
      <c r="E389" s="181" t="s">
        <v>54</v>
      </c>
      <c r="F389" s="184" t="s">
        <v>51</v>
      </c>
      <c r="G389" s="46" t="s">
        <v>329</v>
      </c>
      <c r="H389" s="46" t="s">
        <v>54</v>
      </c>
      <c r="I389" s="183">
        <v>104155.81</v>
      </c>
      <c r="J389" s="182" t="s">
        <v>244</v>
      </c>
    </row>
    <row r="390" spans="1:10" x14ac:dyDescent="0.2">
      <c r="A390" s="180" t="s">
        <v>244</v>
      </c>
      <c r="B390" s="45" t="s">
        <v>98</v>
      </c>
      <c r="C390" s="43" t="s">
        <v>90</v>
      </c>
      <c r="D390" s="180" t="s">
        <v>189</v>
      </c>
      <c r="E390" s="181" t="s">
        <v>54</v>
      </c>
      <c r="F390" s="184" t="s">
        <v>51</v>
      </c>
      <c r="G390" s="46" t="s">
        <v>329</v>
      </c>
      <c r="H390" s="46" t="s">
        <v>54</v>
      </c>
      <c r="I390" s="183">
        <v>19388.37</v>
      </c>
      <c r="J390" s="182" t="s">
        <v>244</v>
      </c>
    </row>
    <row r="391" spans="1:10" x14ac:dyDescent="0.2">
      <c r="A391" s="180" t="s">
        <v>244</v>
      </c>
      <c r="B391" s="45" t="s">
        <v>98</v>
      </c>
      <c r="C391" s="45" t="s">
        <v>90</v>
      </c>
      <c r="D391" s="180" t="s">
        <v>191</v>
      </c>
      <c r="E391" s="181" t="s">
        <v>54</v>
      </c>
      <c r="F391" s="184" t="s">
        <v>51</v>
      </c>
      <c r="G391" s="46" t="s">
        <v>329</v>
      </c>
      <c r="H391" s="46" t="s">
        <v>54</v>
      </c>
      <c r="I391" s="183">
        <v>65427.6</v>
      </c>
      <c r="J391" s="182" t="s">
        <v>244</v>
      </c>
    </row>
    <row r="392" spans="1:10" x14ac:dyDescent="0.2">
      <c r="A392" s="180" t="s">
        <v>244</v>
      </c>
      <c r="B392" s="45" t="s">
        <v>98</v>
      </c>
      <c r="C392" s="45" t="s">
        <v>90</v>
      </c>
      <c r="D392" s="180" t="s">
        <v>187</v>
      </c>
      <c r="E392" s="181" t="s">
        <v>54</v>
      </c>
      <c r="F392" s="184" t="s">
        <v>52</v>
      </c>
      <c r="G392" s="184" t="s">
        <v>52</v>
      </c>
      <c r="H392" s="181" t="s">
        <v>54</v>
      </c>
      <c r="I392" s="183">
        <v>58587.65</v>
      </c>
      <c r="J392" s="182" t="s">
        <v>244</v>
      </c>
    </row>
    <row r="393" spans="1:10" x14ac:dyDescent="0.2">
      <c r="A393" s="180" t="s">
        <v>244</v>
      </c>
      <c r="B393" s="45" t="s">
        <v>98</v>
      </c>
      <c r="C393" s="43" t="s">
        <v>90</v>
      </c>
      <c r="D393" s="180" t="s">
        <v>189</v>
      </c>
      <c r="E393" s="181" t="s">
        <v>54</v>
      </c>
      <c r="F393" s="184" t="s">
        <v>52</v>
      </c>
      <c r="G393" s="184" t="s">
        <v>52</v>
      </c>
      <c r="H393" s="181" t="s">
        <v>54</v>
      </c>
      <c r="I393" s="183">
        <v>10905.96</v>
      </c>
      <c r="J393" s="182" t="s">
        <v>244</v>
      </c>
    </row>
    <row r="394" spans="1:10" x14ac:dyDescent="0.2">
      <c r="A394" s="180" t="s">
        <v>244</v>
      </c>
      <c r="B394" s="45" t="s">
        <v>98</v>
      </c>
      <c r="C394" s="45" t="s">
        <v>90</v>
      </c>
      <c r="D394" s="180" t="s">
        <v>191</v>
      </c>
      <c r="E394" s="181" t="s">
        <v>54</v>
      </c>
      <c r="F394" s="184" t="s">
        <v>52</v>
      </c>
      <c r="G394" s="184" t="s">
        <v>52</v>
      </c>
      <c r="H394" s="181" t="s">
        <v>54</v>
      </c>
      <c r="I394" s="183">
        <v>36803.019999999997</v>
      </c>
      <c r="J394" s="182" t="s">
        <v>244</v>
      </c>
    </row>
  </sheetData>
  <mergeCells count="3">
    <mergeCell ref="A2:I2"/>
    <mergeCell ref="A1:I1"/>
    <mergeCell ref="L4:R20"/>
  </mergeCells>
  <phoneticPr fontId="32" type="noConversion"/>
  <pageMargins left="0" right="0" top="0" bottom="0" header="0" footer="0"/>
  <pageSetup scale="68" fitToHeight="0" orientation="landscape"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ED666DDA-452B-4152-A0D8-F5EDA1B7E47A}">
          <x14:formula1>
            <xm:f>Lists!$F$2:$F$20</xm:f>
          </x14:formula1>
          <xm:sqref>G205:G209 G386:G388 F392:G394 F4:F391</xm:sqref>
        </x14:dataValidation>
        <x14:dataValidation type="list" allowBlank="1" showInputMessage="1" showErrorMessage="1" xr:uid="{2E0C8CF0-C3A0-4D86-9BCF-6AAF8DE041F3}">
          <x14:formula1>
            <xm:f>Lists!$E$2:$E$4</xm:f>
          </x14:formula1>
          <xm:sqref>H3:H292 H294:H300 H302:H308 H310:H379</xm:sqref>
        </x14:dataValidation>
        <x14:dataValidation type="list" allowBlank="1" showInputMessage="1" showErrorMessage="1" xr:uid="{A312DE58-1423-4029-B494-7A96C326051D}">
          <x14:formula1>
            <xm:f>Lists!$A$2:$A$94</xm:f>
          </x14:formula1>
          <xm:sqref>B392:B394 B4:B391</xm:sqref>
        </x14:dataValidation>
        <x14:dataValidation type="list" allowBlank="1" showInputMessage="1" showErrorMessage="1" xr:uid="{0C3D06E6-CC86-420A-AB3B-592FDC783CFD}">
          <x14:formula1>
            <xm:f>Lists!$G$2:$G$10</xm:f>
          </x14:formula1>
          <xm:sqref>A392:A394 A4:A391</xm:sqref>
        </x14:dataValidation>
        <x14:dataValidation type="list" allowBlank="1" showInputMessage="1" showErrorMessage="1" xr:uid="{CEB67402-4C24-448B-8EDE-29E012707B00}">
          <x14:formula1>
            <xm:f>Lists!$B$2:$B$4</xm:f>
          </x14:formula1>
          <xm:sqref>C392:C394 C4:C391</xm:sqref>
        </x14:dataValidation>
        <x14:dataValidation type="list" allowBlank="1" showInputMessage="1" showErrorMessage="1" xr:uid="{A9075561-FDE1-4F08-AD80-A899DBFA936D}">
          <x14:formula1>
            <xm:f>Lists!$D$2:$D$4</xm:f>
          </x14:formula1>
          <xm:sqref>E392:E394 E4:E391</xm:sqref>
        </x14:dataValidation>
        <x14:dataValidation type="list" allowBlank="1" showInputMessage="1" showErrorMessage="1" xr:uid="{2FE03EC1-EBC3-4650-870B-CA51CE688F89}">
          <x14:formula1>
            <xm:f>Lists!$C$2:$C$50</xm:f>
          </x14:formula1>
          <xm:sqref>D392:D394 D4:D391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M25"/>
  <sheetViews>
    <sheetView zoomScaleNormal="100" workbookViewId="0"/>
  </sheetViews>
  <sheetFormatPr defaultRowHeight="15" x14ac:dyDescent="0.25"/>
  <cols>
    <col min="1" max="1" width="22.28515625" bestFit="1" customWidth="1"/>
    <col min="2" max="3" width="14.28515625" bestFit="1" customWidth="1"/>
  </cols>
  <sheetData>
    <row r="3" spans="1:13" ht="20.25" customHeight="1" thickBot="1" x14ac:dyDescent="0.3">
      <c r="A3" s="38" t="s">
        <v>34</v>
      </c>
      <c r="B3" t="s">
        <v>44</v>
      </c>
      <c r="D3" s="6"/>
      <c r="E3" s="6"/>
    </row>
    <row r="4" spans="1:13" ht="18" customHeight="1" x14ac:dyDescent="0.25">
      <c r="A4" s="39" t="s">
        <v>55</v>
      </c>
      <c r="B4" s="36">
        <v>1428355.8800000004</v>
      </c>
      <c r="C4" s="50"/>
      <c r="G4" s="216" t="s">
        <v>303</v>
      </c>
      <c r="H4" s="217"/>
      <c r="I4" s="217"/>
      <c r="J4" s="217"/>
      <c r="K4" s="217"/>
      <c r="L4" s="217"/>
      <c r="M4" s="218"/>
    </row>
    <row r="5" spans="1:13" ht="16.5" customHeight="1" x14ac:dyDescent="0.25">
      <c r="A5" s="40" t="s">
        <v>54</v>
      </c>
      <c r="B5" s="36">
        <v>1193521.6000000001</v>
      </c>
      <c r="C5" s="49"/>
      <c r="G5" s="219"/>
      <c r="H5" s="220"/>
      <c r="I5" s="220"/>
      <c r="J5" s="220"/>
      <c r="K5" s="220"/>
      <c r="L5" s="220"/>
      <c r="M5" s="221"/>
    </row>
    <row r="6" spans="1:13" ht="16.5" customHeight="1" x14ac:dyDescent="0.25">
      <c r="A6" s="60" t="s">
        <v>98</v>
      </c>
      <c r="B6" s="36">
        <v>332935.74000000005</v>
      </c>
      <c r="C6" s="50"/>
      <c r="G6" s="219"/>
      <c r="H6" s="220"/>
      <c r="I6" s="220"/>
      <c r="J6" s="220"/>
      <c r="K6" s="220"/>
      <c r="L6" s="220"/>
      <c r="M6" s="221"/>
    </row>
    <row r="7" spans="1:13" ht="16.5" customHeight="1" x14ac:dyDescent="0.25">
      <c r="A7" s="60" t="s">
        <v>115</v>
      </c>
      <c r="B7" s="36">
        <v>860585.8600000001</v>
      </c>
      <c r="C7" s="51"/>
      <c r="G7" s="219"/>
      <c r="H7" s="220"/>
      <c r="I7" s="220"/>
      <c r="J7" s="220"/>
      <c r="K7" s="220"/>
      <c r="L7" s="220"/>
      <c r="M7" s="221"/>
    </row>
    <row r="8" spans="1:13" ht="16.5" customHeight="1" x14ac:dyDescent="0.25">
      <c r="A8" s="40" t="s">
        <v>42</v>
      </c>
      <c r="B8" s="36">
        <v>150529.12</v>
      </c>
      <c r="C8" s="98"/>
      <c r="D8" s="101"/>
      <c r="E8" s="101"/>
      <c r="F8" s="101"/>
      <c r="G8" s="219"/>
      <c r="H8" s="220"/>
      <c r="I8" s="220"/>
      <c r="J8" s="220"/>
      <c r="K8" s="220"/>
      <c r="L8" s="220"/>
      <c r="M8" s="221"/>
    </row>
    <row r="9" spans="1:13" ht="16.5" customHeight="1" thickBot="1" x14ac:dyDescent="0.3">
      <c r="A9" s="60" t="s">
        <v>98</v>
      </c>
      <c r="B9" s="36">
        <v>37669.990000000005</v>
      </c>
      <c r="C9" s="99"/>
      <c r="D9" s="101"/>
      <c r="E9" s="101"/>
      <c r="F9" s="101"/>
      <c r="G9" s="222"/>
      <c r="H9" s="223"/>
      <c r="I9" s="223"/>
      <c r="J9" s="223"/>
      <c r="K9" s="223"/>
      <c r="L9" s="223"/>
      <c r="M9" s="224"/>
    </row>
    <row r="10" spans="1:13" x14ac:dyDescent="0.25">
      <c r="A10" s="60" t="s">
        <v>115</v>
      </c>
      <c r="B10" s="36">
        <v>112859.13</v>
      </c>
      <c r="C10" s="100"/>
      <c r="D10" s="101"/>
      <c r="E10" s="101"/>
      <c r="F10" s="101"/>
      <c r="G10" s="121"/>
      <c r="H10" s="121"/>
      <c r="I10" s="121"/>
      <c r="J10" s="121"/>
      <c r="K10" s="121"/>
      <c r="L10" s="121"/>
      <c r="M10" s="121"/>
    </row>
    <row r="11" spans="1:13" ht="16.5" customHeight="1" x14ac:dyDescent="0.25">
      <c r="A11" s="40" t="s">
        <v>56</v>
      </c>
      <c r="B11" s="36">
        <v>84305.16</v>
      </c>
      <c r="D11" s="4"/>
      <c r="E11" s="4"/>
      <c r="F11" s="4"/>
      <c r="G11" s="121"/>
      <c r="H11" s="121"/>
      <c r="I11" s="121"/>
      <c r="J11" s="121"/>
      <c r="K11" s="121"/>
      <c r="L11" s="121"/>
      <c r="M11" s="121"/>
    </row>
    <row r="12" spans="1:13" ht="16.5" customHeight="1" x14ac:dyDescent="0.25">
      <c r="A12" s="60" t="s">
        <v>98</v>
      </c>
      <c r="B12" s="36">
        <v>18207.849999999999</v>
      </c>
      <c r="C12" s="50"/>
      <c r="G12" s="121"/>
      <c r="H12" s="121"/>
      <c r="I12" s="121"/>
      <c r="J12" s="121"/>
      <c r="K12" s="121"/>
      <c r="L12" s="121"/>
      <c r="M12" s="121"/>
    </row>
    <row r="13" spans="1:13" ht="16.5" customHeight="1" x14ac:dyDescent="0.25">
      <c r="A13" s="60" t="s">
        <v>115</v>
      </c>
      <c r="B13" s="36">
        <v>66097.31</v>
      </c>
      <c r="C13" s="51"/>
      <c r="G13" s="121"/>
      <c r="H13" s="121"/>
      <c r="I13" s="121"/>
      <c r="J13" s="121"/>
      <c r="K13" s="121"/>
      <c r="L13" s="121"/>
      <c r="M13" s="121"/>
    </row>
    <row r="14" spans="1:13" ht="16.5" customHeight="1" x14ac:dyDescent="0.25">
      <c r="A14" s="39" t="s">
        <v>36</v>
      </c>
      <c r="B14" s="36">
        <v>286989.46000000002</v>
      </c>
      <c r="C14" s="50"/>
      <c r="D14" s="4"/>
      <c r="E14" s="4"/>
      <c r="G14" s="121"/>
      <c r="H14" s="121"/>
      <c r="I14" s="121"/>
      <c r="J14" s="121"/>
      <c r="K14" s="121"/>
      <c r="L14" s="121"/>
      <c r="M14" s="121"/>
    </row>
    <row r="15" spans="1:13" ht="16.5" customHeight="1" x14ac:dyDescent="0.25">
      <c r="A15" s="40" t="s">
        <v>42</v>
      </c>
      <c r="B15" s="36">
        <v>194287.45</v>
      </c>
      <c r="G15" s="121"/>
      <c r="H15" s="121"/>
      <c r="I15" s="121"/>
      <c r="J15" s="121"/>
      <c r="K15" s="121"/>
      <c r="L15" s="121"/>
      <c r="M15" s="121"/>
    </row>
    <row r="16" spans="1:13" ht="16.5" customHeight="1" x14ac:dyDescent="0.25">
      <c r="A16" s="60" t="s">
        <v>98</v>
      </c>
      <c r="B16" s="36">
        <v>54527.30000000001</v>
      </c>
      <c r="G16" s="121"/>
      <c r="H16" s="121"/>
      <c r="I16" s="121"/>
      <c r="J16" s="121"/>
      <c r="K16" s="121"/>
      <c r="L16" s="121"/>
      <c r="M16" s="121"/>
    </row>
    <row r="17" spans="1:13" ht="16.5" customHeight="1" x14ac:dyDescent="0.25">
      <c r="A17" s="60" t="s">
        <v>115</v>
      </c>
      <c r="B17" s="36">
        <v>139760.15</v>
      </c>
      <c r="G17" s="121"/>
      <c r="H17" s="121"/>
      <c r="I17" s="121"/>
      <c r="J17" s="121"/>
      <c r="K17" s="121"/>
      <c r="L17" s="121"/>
      <c r="M17" s="121"/>
    </row>
    <row r="18" spans="1:13" ht="16.5" customHeight="1" x14ac:dyDescent="0.25">
      <c r="A18" s="40" t="s">
        <v>56</v>
      </c>
      <c r="B18" s="36">
        <v>92702.010000000009</v>
      </c>
      <c r="G18" s="121"/>
      <c r="H18" s="121"/>
      <c r="I18" s="121"/>
      <c r="J18" s="121"/>
      <c r="K18" s="121"/>
      <c r="L18" s="121"/>
      <c r="M18" s="121"/>
    </row>
    <row r="19" spans="1:13" ht="16.5" customHeight="1" x14ac:dyDescent="0.25">
      <c r="A19" s="60" t="s">
        <v>98</v>
      </c>
      <c r="B19" s="36">
        <v>30582.42</v>
      </c>
      <c r="D19" s="4"/>
      <c r="E19" s="4"/>
    </row>
    <row r="20" spans="1:13" ht="16.5" customHeight="1" x14ac:dyDescent="0.25">
      <c r="A20" s="60" t="s">
        <v>115</v>
      </c>
      <c r="B20" s="36">
        <v>62119.590000000004</v>
      </c>
      <c r="D20" s="4"/>
      <c r="E20" s="4"/>
    </row>
    <row r="21" spans="1:13" x14ac:dyDescent="0.25">
      <c r="A21" s="39" t="s">
        <v>54</v>
      </c>
      <c r="B21" s="36">
        <v>2558253.31</v>
      </c>
    </row>
    <row r="22" spans="1:13" x14ac:dyDescent="0.25">
      <c r="A22" s="40" t="s">
        <v>54</v>
      </c>
      <c r="B22" s="36">
        <v>2558253.31</v>
      </c>
    </row>
    <row r="23" spans="1:13" x14ac:dyDescent="0.25">
      <c r="A23" s="60" t="s">
        <v>98</v>
      </c>
      <c r="B23" s="36">
        <v>861917.50999999989</v>
      </c>
    </row>
    <row r="24" spans="1:13" x14ac:dyDescent="0.25">
      <c r="A24" s="60" t="s">
        <v>115</v>
      </c>
      <c r="B24" s="36">
        <v>1696335.8000000003</v>
      </c>
    </row>
    <row r="25" spans="1:13" x14ac:dyDescent="0.25">
      <c r="A25" s="39" t="s">
        <v>40</v>
      </c>
      <c r="B25" s="36">
        <v>4273598.6500000004</v>
      </c>
    </row>
  </sheetData>
  <mergeCells count="1">
    <mergeCell ref="G4:M9"/>
  </mergeCell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V31"/>
  <sheetViews>
    <sheetView zoomScaleNormal="100" workbookViewId="0">
      <selection sqref="A1:I1"/>
    </sheetView>
  </sheetViews>
  <sheetFormatPr defaultColWidth="8.85546875" defaultRowHeight="15" x14ac:dyDescent="0.25"/>
  <cols>
    <col min="1" max="1" width="44.42578125" bestFit="1" customWidth="1"/>
    <col min="2" max="2" width="17.85546875" bestFit="1" customWidth="1"/>
    <col min="3" max="3" width="8.42578125" bestFit="1" customWidth="1"/>
    <col min="4" max="4" width="12.42578125" bestFit="1" customWidth="1"/>
    <col min="5" max="5" width="8" customWidth="1"/>
    <col min="6" max="6" width="14.5703125" bestFit="1" customWidth="1"/>
    <col min="7" max="7" width="13.7109375" bestFit="1" customWidth="1"/>
    <col min="8" max="8" width="20.7109375" customWidth="1"/>
    <col min="9" max="9" width="20.42578125" customWidth="1"/>
    <col min="10" max="20" width="8.7109375"/>
  </cols>
  <sheetData>
    <row r="1" spans="1:22" ht="30" thickBot="1" x14ac:dyDescent="0.3">
      <c r="A1" s="228" t="s">
        <v>261</v>
      </c>
      <c r="B1" s="229"/>
      <c r="C1" s="229"/>
      <c r="D1" s="229"/>
      <c r="E1" s="229"/>
      <c r="F1" s="229"/>
      <c r="G1" s="229"/>
      <c r="H1" s="229"/>
      <c r="I1" s="230"/>
    </row>
    <row r="2" spans="1:22" ht="33.75" customHeight="1" x14ac:dyDescent="0.25">
      <c r="A2" s="231" t="s">
        <v>8</v>
      </c>
      <c r="B2" s="231" t="s">
        <v>49</v>
      </c>
      <c r="C2" s="231" t="s">
        <v>9</v>
      </c>
      <c r="D2" s="231" t="s">
        <v>10</v>
      </c>
      <c r="E2" s="231" t="s">
        <v>256</v>
      </c>
      <c r="F2" s="231" t="s">
        <v>257</v>
      </c>
      <c r="G2" s="233" t="s">
        <v>258</v>
      </c>
      <c r="H2" s="234" t="s">
        <v>259</v>
      </c>
      <c r="I2" s="235"/>
      <c r="R2" s="34"/>
    </row>
    <row r="3" spans="1:22" ht="16.5" customHeight="1" thickBot="1" x14ac:dyDescent="0.3">
      <c r="A3" s="232"/>
      <c r="B3" s="232"/>
      <c r="C3" s="232"/>
      <c r="D3" s="232"/>
      <c r="E3" s="232"/>
      <c r="F3" s="232"/>
      <c r="G3" s="234"/>
      <c r="H3" s="95" t="s">
        <v>42</v>
      </c>
      <c r="I3" s="95" t="s">
        <v>56</v>
      </c>
      <c r="M3" s="74"/>
      <c r="N3" s="74"/>
      <c r="O3" s="74"/>
      <c r="P3" s="74"/>
      <c r="Q3" s="74"/>
      <c r="R3" s="74"/>
      <c r="S3" s="74"/>
      <c r="T3" s="74"/>
      <c r="U3" s="74"/>
      <c r="V3" s="74"/>
    </row>
    <row r="4" spans="1:22" ht="15" customHeight="1" x14ac:dyDescent="0.25">
      <c r="A4" s="61" t="s">
        <v>187</v>
      </c>
      <c r="B4" s="61" t="s">
        <v>115</v>
      </c>
      <c r="C4" s="68">
        <v>5</v>
      </c>
      <c r="D4" s="68">
        <v>188</v>
      </c>
      <c r="E4" s="69">
        <f>D4/37.5</f>
        <v>5.0133333333333336</v>
      </c>
      <c r="F4" s="70">
        <f t="shared" ref="F4:F11" si="0">IFERROR(E4/SUM(E$4:E$11),0)</f>
        <v>0.23857868020304571</v>
      </c>
      <c r="G4" s="71">
        <f>IFERROR(SUM(H4:I4),0)</f>
        <v>48164.20192893401</v>
      </c>
      <c r="H4" s="71">
        <f>+GETPIVOTDATA("Cost",'Cost by Allocation Base'!$A$3,"Location","Chattanooga","Cost Category","Infrastructure Costs","Allocation Base","FTE")*FTE!F4</f>
        <v>33343.792131979695</v>
      </c>
      <c r="I4" s="71">
        <f>+GETPIVOTDATA("Cost",'Cost by Allocation Base'!$A$3,"Location","Chattanooga","Cost Category","Additional Costs","Allocation Base","FTE")*FTE!F4</f>
        <v>14820.409796954316</v>
      </c>
      <c r="K4" s="216" t="s">
        <v>300</v>
      </c>
      <c r="L4" s="217"/>
      <c r="M4" s="217"/>
      <c r="N4" s="217"/>
      <c r="O4" s="217"/>
      <c r="P4" s="217"/>
      <c r="Q4" s="218"/>
      <c r="R4" s="74"/>
      <c r="S4" s="74"/>
      <c r="T4" s="74"/>
      <c r="U4" s="74"/>
      <c r="V4" s="74"/>
    </row>
    <row r="5" spans="1:22" ht="16.5" customHeight="1" x14ac:dyDescent="0.25">
      <c r="A5" s="61" t="s">
        <v>189</v>
      </c>
      <c r="B5" s="61" t="s">
        <v>115</v>
      </c>
      <c r="C5" s="68">
        <v>1</v>
      </c>
      <c r="D5" s="68">
        <v>37.5</v>
      </c>
      <c r="E5" s="69">
        <f t="shared" ref="E5:E14" si="1">D5/37.5</f>
        <v>1</v>
      </c>
      <c r="F5" s="70">
        <f t="shared" si="0"/>
        <v>4.7588832487309649E-2</v>
      </c>
      <c r="G5" s="71">
        <f t="shared" ref="G5:G11" si="2">IFERROR(SUM(H5:I5),0)</f>
        <v>9607.2211294416247</v>
      </c>
      <c r="H5" s="71">
        <f>+GETPIVOTDATA("Cost",'Cost by Allocation Base'!$A$3,"Location","Chattanooga","Cost Category","Infrastructure Costs","Allocation Base","FTE")*FTE!F5</f>
        <v>6651.0223667512691</v>
      </c>
      <c r="I5" s="71">
        <f>+GETPIVOTDATA("Cost",'Cost by Allocation Base'!$A$3,"Location","Chattanooga","Cost Category","Additional Costs","Allocation Base","FTE")*FTE!F5</f>
        <v>2956.1987626903556</v>
      </c>
      <c r="K5" s="219"/>
      <c r="L5" s="220"/>
      <c r="M5" s="220"/>
      <c r="N5" s="220"/>
      <c r="O5" s="220"/>
      <c r="P5" s="220"/>
      <c r="Q5" s="221"/>
      <c r="R5" s="74"/>
      <c r="S5" s="74"/>
      <c r="T5" s="74"/>
      <c r="U5" s="74"/>
      <c r="V5" s="74"/>
    </row>
    <row r="6" spans="1:22" s="62" customFormat="1" ht="16.5" customHeight="1" x14ac:dyDescent="0.25">
      <c r="A6" s="61" t="s">
        <v>191</v>
      </c>
      <c r="B6" s="61" t="s">
        <v>115</v>
      </c>
      <c r="C6" s="66">
        <v>1</v>
      </c>
      <c r="D6" s="66">
        <v>37.5</v>
      </c>
      <c r="E6" s="72">
        <f t="shared" si="1"/>
        <v>1</v>
      </c>
      <c r="F6" s="70">
        <f t="shared" si="0"/>
        <v>4.7588832487309649E-2</v>
      </c>
      <c r="G6" s="71">
        <f t="shared" si="2"/>
        <v>9607.2211294416247</v>
      </c>
      <c r="H6" s="71">
        <f>+GETPIVOTDATA("Cost",'Cost by Allocation Base'!$A$3,"Location","Chattanooga","Cost Category","Infrastructure Costs","Allocation Base","FTE")*FTE!F6</f>
        <v>6651.0223667512691</v>
      </c>
      <c r="I6" s="71">
        <f>+GETPIVOTDATA("Cost",'Cost by Allocation Base'!$A$3,"Location","Chattanooga","Cost Category","Additional Costs","Allocation Base","FTE")*FTE!F6</f>
        <v>2956.1987626903556</v>
      </c>
      <c r="K6" s="219"/>
      <c r="L6" s="220"/>
      <c r="M6" s="220"/>
      <c r="N6" s="220"/>
      <c r="O6" s="220"/>
      <c r="P6" s="220"/>
      <c r="Q6" s="221"/>
      <c r="R6" s="74"/>
      <c r="S6" s="74"/>
      <c r="T6" s="74"/>
      <c r="U6" s="74"/>
      <c r="V6" s="74"/>
    </row>
    <row r="7" spans="1:22" ht="16.5" customHeight="1" x14ac:dyDescent="0.25">
      <c r="A7" s="61" t="s">
        <v>357</v>
      </c>
      <c r="B7" s="61" t="s">
        <v>115</v>
      </c>
      <c r="C7" s="66">
        <v>10</v>
      </c>
      <c r="D7" s="66">
        <v>345</v>
      </c>
      <c r="E7" s="72">
        <f t="shared" si="1"/>
        <v>9.1999999999999993</v>
      </c>
      <c r="F7" s="70">
        <f t="shared" si="0"/>
        <v>0.43781725888324874</v>
      </c>
      <c r="G7" s="71">
        <f t="shared" si="2"/>
        <v>88386.434390862938</v>
      </c>
      <c r="H7" s="71">
        <f>+GETPIVOTDATA("Cost",'Cost by Allocation Base'!$A$3,"Location","Chattanooga","Cost Category","Infrastructure Costs","Allocation Base","FTE")*FTE!F7</f>
        <v>61189.40577411167</v>
      </c>
      <c r="I7" s="71">
        <f>+GETPIVOTDATA("Cost",'Cost by Allocation Base'!$A$3,"Location","Chattanooga","Cost Category","Additional Costs","Allocation Base","FTE")*FTE!F7</f>
        <v>27197.028616751271</v>
      </c>
      <c r="K7" s="219"/>
      <c r="L7" s="220"/>
      <c r="M7" s="220"/>
      <c r="N7" s="220"/>
      <c r="O7" s="220"/>
      <c r="P7" s="220"/>
      <c r="Q7" s="221"/>
      <c r="R7" s="74"/>
      <c r="S7" s="74"/>
      <c r="T7" s="74"/>
      <c r="U7" s="74"/>
      <c r="V7" s="74"/>
    </row>
    <row r="8" spans="1:22" ht="16.5" customHeight="1" x14ac:dyDescent="0.25">
      <c r="A8" s="61" t="s">
        <v>111</v>
      </c>
      <c r="B8" s="61" t="s">
        <v>115</v>
      </c>
      <c r="C8" s="68">
        <v>1</v>
      </c>
      <c r="D8" s="68">
        <v>37.5</v>
      </c>
      <c r="E8" s="69">
        <f t="shared" si="1"/>
        <v>1</v>
      </c>
      <c r="F8" s="70">
        <f t="shared" si="0"/>
        <v>4.7588832487309649E-2</v>
      </c>
      <c r="G8" s="71">
        <f t="shared" si="2"/>
        <v>9607.2211294416247</v>
      </c>
      <c r="H8" s="71">
        <f>+GETPIVOTDATA("Cost",'Cost by Allocation Base'!$A$3,"Location","Chattanooga","Cost Category","Infrastructure Costs","Allocation Base","FTE")*FTE!F8</f>
        <v>6651.0223667512691</v>
      </c>
      <c r="I8" s="71">
        <f>+GETPIVOTDATA("Cost",'Cost by Allocation Base'!$A$3,"Location","Chattanooga","Cost Category","Additional Costs","Allocation Base","FTE")*FTE!F8</f>
        <v>2956.1987626903556</v>
      </c>
      <c r="K8" s="219"/>
      <c r="L8" s="220"/>
      <c r="M8" s="220"/>
      <c r="N8" s="220"/>
      <c r="O8" s="220"/>
      <c r="P8" s="220"/>
      <c r="Q8" s="221"/>
      <c r="T8" s="73"/>
      <c r="U8" s="73"/>
    </row>
    <row r="9" spans="1:22" ht="16.5" customHeight="1" x14ac:dyDescent="0.25">
      <c r="A9" s="61" t="s">
        <v>101</v>
      </c>
      <c r="B9" s="61" t="s">
        <v>115</v>
      </c>
      <c r="C9" s="68">
        <v>2</v>
      </c>
      <c r="D9" s="68">
        <f>37.5*2</f>
        <v>75</v>
      </c>
      <c r="E9" s="69">
        <f t="shared" ref="E9" si="3">D9/37.5</f>
        <v>2</v>
      </c>
      <c r="F9" s="70">
        <f t="shared" si="0"/>
        <v>9.5177664974619297E-2</v>
      </c>
      <c r="G9" s="71">
        <f t="shared" si="2"/>
        <v>19214.442258883249</v>
      </c>
      <c r="H9" s="71">
        <f>+GETPIVOTDATA("Cost",'Cost by Allocation Base'!$A$3,"Location","Chattanooga","Cost Category","Infrastructure Costs","Allocation Base","FTE")*FTE!F9</f>
        <v>13302.044733502538</v>
      </c>
      <c r="I9" s="71">
        <f>+GETPIVOTDATA("Cost",'Cost by Allocation Base'!$A$3,"Location","Chattanooga","Cost Category","Additional Costs","Allocation Base","FTE")*FTE!F9</f>
        <v>5912.3975253807112</v>
      </c>
      <c r="K9" s="219"/>
      <c r="L9" s="220"/>
      <c r="M9" s="220"/>
      <c r="N9" s="220"/>
      <c r="O9" s="220"/>
      <c r="P9" s="220"/>
      <c r="Q9" s="221"/>
      <c r="T9" s="73"/>
      <c r="U9" s="73"/>
    </row>
    <row r="10" spans="1:22" ht="16.5" customHeight="1" x14ac:dyDescent="0.25">
      <c r="A10" s="61" t="s">
        <v>103</v>
      </c>
      <c r="B10" s="61" t="s">
        <v>115</v>
      </c>
      <c r="C10" s="68">
        <v>1</v>
      </c>
      <c r="D10" s="68">
        <v>30</v>
      </c>
      <c r="E10" s="69">
        <f t="shared" si="1"/>
        <v>0.8</v>
      </c>
      <c r="F10" s="70">
        <f t="shared" si="0"/>
        <v>3.8071065989847719E-2</v>
      </c>
      <c r="G10" s="71">
        <f t="shared" si="2"/>
        <v>7685.7769035533001</v>
      </c>
      <c r="H10" s="71">
        <f>+GETPIVOTDATA("Cost",'Cost by Allocation Base'!$A$3,"Location","Chattanooga","Cost Category","Infrastructure Costs","Allocation Base","FTE")*FTE!F10</f>
        <v>5320.8178934010157</v>
      </c>
      <c r="I10" s="71">
        <f>+GETPIVOTDATA("Cost",'Cost by Allocation Base'!$A$3,"Location","Chattanooga","Cost Category","Additional Costs","Allocation Base","FTE")*FTE!F10</f>
        <v>2364.9590101522845</v>
      </c>
      <c r="K10" s="219"/>
      <c r="L10" s="220"/>
      <c r="M10" s="220"/>
      <c r="N10" s="220"/>
      <c r="O10" s="220"/>
      <c r="P10" s="220"/>
      <c r="Q10" s="221"/>
      <c r="T10" s="73"/>
      <c r="U10" s="73"/>
    </row>
    <row r="11" spans="1:22" ht="16.5" customHeight="1" x14ac:dyDescent="0.25">
      <c r="A11" s="61" t="s">
        <v>196</v>
      </c>
      <c r="B11" s="61" t="s">
        <v>115</v>
      </c>
      <c r="C11" s="68">
        <v>1</v>
      </c>
      <c r="D11" s="68">
        <v>37.5</v>
      </c>
      <c r="E11" s="69">
        <f t="shared" si="1"/>
        <v>1</v>
      </c>
      <c r="F11" s="70">
        <f t="shared" si="0"/>
        <v>4.7588832487309649E-2</v>
      </c>
      <c r="G11" s="71">
        <f t="shared" si="2"/>
        <v>9607.2211294416247</v>
      </c>
      <c r="H11" s="71">
        <f>+GETPIVOTDATA("Cost",'Cost by Allocation Base'!$A$3,"Location","Chattanooga","Cost Category","Infrastructure Costs","Allocation Base","FTE")*FTE!F11</f>
        <v>6651.0223667512691</v>
      </c>
      <c r="I11" s="71">
        <f>+GETPIVOTDATA("Cost",'Cost by Allocation Base'!$A$3,"Location","Chattanooga","Cost Category","Additional Costs","Allocation Base","FTE")*FTE!F11</f>
        <v>2956.1987626903556</v>
      </c>
      <c r="K11" s="219"/>
      <c r="L11" s="220"/>
      <c r="M11" s="220"/>
      <c r="N11" s="220"/>
      <c r="O11" s="220"/>
      <c r="P11" s="220"/>
      <c r="Q11" s="221"/>
      <c r="T11" s="37"/>
      <c r="U11" s="37"/>
    </row>
    <row r="12" spans="1:22" ht="16.5" customHeight="1" x14ac:dyDescent="0.25">
      <c r="A12" s="77" t="s">
        <v>187</v>
      </c>
      <c r="B12" s="77" t="s">
        <v>98</v>
      </c>
      <c r="C12" s="79">
        <v>2</v>
      </c>
      <c r="D12" s="79">
        <v>75</v>
      </c>
      <c r="E12" s="80">
        <f t="shared" si="1"/>
        <v>2</v>
      </c>
      <c r="F12" s="81">
        <f t="shared" ref="F12:F21" si="4">IFERROR(E12/SUM(E$12:E$21),0)</f>
        <v>0.19181585677749363</v>
      </c>
      <c r="G12" s="82">
        <f>IFERROR(SUM(H12:I12),0)</f>
        <v>16325.393861892586</v>
      </c>
      <c r="H12" s="82">
        <f>+GETPIVOTDATA("Cost",'Cost by Allocation Base'!$A$3,"Location","Athens","Cost Category","Infrastructure Costs","Allocation Base","FTE")*FTE!F12</f>
        <v>10459.20076726343</v>
      </c>
      <c r="I12" s="82">
        <f>+GETPIVOTDATA("Cost",'Cost by Allocation Base'!$A$3,"Location","Athens","Cost Category","Additional Costs","Allocation Base","FTE")*FTE!F12</f>
        <v>5866.1930946291568</v>
      </c>
      <c r="K12" s="219"/>
      <c r="L12" s="220"/>
      <c r="M12" s="220"/>
      <c r="N12" s="220"/>
      <c r="O12" s="220"/>
      <c r="P12" s="220"/>
      <c r="Q12" s="221"/>
    </row>
    <row r="13" spans="1:22" ht="16.5" customHeight="1" x14ac:dyDescent="0.25">
      <c r="A13" s="77" t="s">
        <v>189</v>
      </c>
      <c r="B13" s="77" t="s">
        <v>98</v>
      </c>
      <c r="C13" s="79">
        <v>1</v>
      </c>
      <c r="D13" s="79">
        <v>37.5</v>
      </c>
      <c r="E13" s="80">
        <f t="shared" si="1"/>
        <v>1</v>
      </c>
      <c r="F13" s="81">
        <f t="shared" si="4"/>
        <v>9.5907928388746816E-2</v>
      </c>
      <c r="G13" s="82">
        <f t="shared" ref="G13:G14" si="5">IFERROR(SUM(H13:I13),0)</f>
        <v>8162.6969309462929</v>
      </c>
      <c r="H13" s="82">
        <f>+GETPIVOTDATA("Cost",'Cost by Allocation Base'!$A$3,"Location","Athens","Cost Category","Infrastructure Costs","Allocation Base","FTE")*FTE!F13</f>
        <v>5229.600383631715</v>
      </c>
      <c r="I13" s="82">
        <f>+GETPIVOTDATA("Cost",'Cost by Allocation Base'!$A$3,"Location","Athens","Cost Category","Additional Costs","Allocation Base","FTE")*FTE!F13</f>
        <v>2933.0965473145784</v>
      </c>
      <c r="K13" s="219"/>
      <c r="L13" s="220"/>
      <c r="M13" s="220"/>
      <c r="N13" s="220"/>
      <c r="O13" s="220"/>
      <c r="P13" s="220"/>
      <c r="Q13" s="221"/>
    </row>
    <row r="14" spans="1:22" ht="16.5" customHeight="1" x14ac:dyDescent="0.25">
      <c r="A14" s="77" t="s">
        <v>191</v>
      </c>
      <c r="B14" s="77" t="s">
        <v>98</v>
      </c>
      <c r="C14" s="79">
        <v>1</v>
      </c>
      <c r="D14" s="79">
        <v>37.5</v>
      </c>
      <c r="E14" s="80">
        <f t="shared" si="1"/>
        <v>1</v>
      </c>
      <c r="F14" s="81">
        <f t="shared" si="4"/>
        <v>9.5907928388746816E-2</v>
      </c>
      <c r="G14" s="82">
        <f t="shared" si="5"/>
        <v>8162.6969309462929</v>
      </c>
      <c r="H14" s="82">
        <f>+GETPIVOTDATA("Cost",'Cost by Allocation Base'!$A$3,"Location","Athens","Cost Category","Infrastructure Costs","Allocation Base","FTE")*FTE!F14</f>
        <v>5229.600383631715</v>
      </c>
      <c r="I14" s="82">
        <f>+GETPIVOTDATA("Cost",'Cost by Allocation Base'!$A$3,"Location","Athens","Cost Category","Additional Costs","Allocation Base","FTE")*FTE!F14</f>
        <v>2933.0965473145784</v>
      </c>
      <c r="K14" s="219"/>
      <c r="L14" s="220"/>
      <c r="M14" s="220"/>
      <c r="N14" s="220"/>
      <c r="O14" s="220"/>
      <c r="P14" s="220"/>
      <c r="Q14" s="221"/>
    </row>
    <row r="15" spans="1:22" ht="16.5" customHeight="1" x14ac:dyDescent="0.25">
      <c r="A15" s="77" t="s">
        <v>357</v>
      </c>
      <c r="B15" s="77" t="s">
        <v>98</v>
      </c>
      <c r="C15" s="79">
        <v>3</v>
      </c>
      <c r="D15" s="79">
        <f>52.5+37.5</f>
        <v>90</v>
      </c>
      <c r="E15" s="80">
        <f t="shared" ref="E15:E21" si="6">D15/37.5</f>
        <v>2.4</v>
      </c>
      <c r="F15" s="81">
        <f t="shared" si="4"/>
        <v>0.23017902813299235</v>
      </c>
      <c r="G15" s="82">
        <f t="shared" ref="G15:G21" si="7">IFERROR(SUM(H15:I15),0)</f>
        <v>19590.472634271104</v>
      </c>
      <c r="H15" s="82">
        <f>+GETPIVOTDATA("Cost",'Cost by Allocation Base'!$A$3,"Location","Athens","Cost Category","Infrastructure Costs","Allocation Base","FTE")*FTE!F15</f>
        <v>12551.040920716116</v>
      </c>
      <c r="I15" s="82">
        <f>+GETPIVOTDATA("Cost",'Cost by Allocation Base'!$A$3,"Location","Athens","Cost Category","Additional Costs","Allocation Base","FTE")*FTE!F15</f>
        <v>7039.4317135549873</v>
      </c>
      <c r="K15" s="219"/>
      <c r="L15" s="220"/>
      <c r="M15" s="220"/>
      <c r="N15" s="220"/>
      <c r="O15" s="220"/>
      <c r="P15" s="220"/>
      <c r="Q15" s="221"/>
    </row>
    <row r="16" spans="1:22" ht="16.5" customHeight="1" x14ac:dyDescent="0.25">
      <c r="A16" s="77" t="s">
        <v>111</v>
      </c>
      <c r="B16" s="77" t="s">
        <v>98</v>
      </c>
      <c r="C16" s="79">
        <v>1</v>
      </c>
      <c r="D16" s="79">
        <v>37.5</v>
      </c>
      <c r="E16" s="80">
        <f t="shared" si="6"/>
        <v>1</v>
      </c>
      <c r="F16" s="81">
        <f t="shared" si="4"/>
        <v>9.5907928388746816E-2</v>
      </c>
      <c r="G16" s="82">
        <f t="shared" si="7"/>
        <v>8162.6969309462929</v>
      </c>
      <c r="H16" s="82">
        <f>+GETPIVOTDATA("Cost",'Cost by Allocation Base'!$A$3,"Location","Athens","Cost Category","Infrastructure Costs","Allocation Base","FTE")*FTE!F16</f>
        <v>5229.600383631715</v>
      </c>
      <c r="I16" s="82">
        <f>+GETPIVOTDATA("Cost",'Cost by Allocation Base'!$A$3,"Location","Athens","Cost Category","Additional Costs","Allocation Base","FTE")*FTE!F16</f>
        <v>2933.0965473145784</v>
      </c>
      <c r="K16" s="219"/>
      <c r="L16" s="220"/>
      <c r="M16" s="220"/>
      <c r="N16" s="220"/>
      <c r="O16" s="220"/>
      <c r="P16" s="220"/>
      <c r="Q16" s="221"/>
    </row>
    <row r="17" spans="1:17" ht="16.5" customHeight="1" x14ac:dyDescent="0.25">
      <c r="A17" s="77" t="s">
        <v>119</v>
      </c>
      <c r="B17" s="77" t="s">
        <v>98</v>
      </c>
      <c r="C17" s="79">
        <v>1</v>
      </c>
      <c r="D17" s="79">
        <v>22.5</v>
      </c>
      <c r="E17" s="80">
        <f t="shared" si="6"/>
        <v>0.6</v>
      </c>
      <c r="F17" s="81">
        <f t="shared" si="4"/>
        <v>5.7544757033248087E-2</v>
      </c>
      <c r="G17" s="82">
        <f t="shared" si="7"/>
        <v>4897.6181585677759</v>
      </c>
      <c r="H17" s="82">
        <f>+GETPIVOTDATA("Cost",'Cost by Allocation Base'!$A$3,"Location","Athens","Cost Category","Infrastructure Costs","Allocation Base","FTE")*FTE!F17</f>
        <v>3137.7602301790289</v>
      </c>
      <c r="I17" s="82">
        <f>+GETPIVOTDATA("Cost",'Cost by Allocation Base'!$A$3,"Location","Athens","Cost Category","Additional Costs","Allocation Base","FTE")*FTE!F17</f>
        <v>1759.8579283887468</v>
      </c>
      <c r="K17" s="219"/>
      <c r="L17" s="220"/>
      <c r="M17" s="220"/>
      <c r="N17" s="220"/>
      <c r="O17" s="220"/>
      <c r="P17" s="220"/>
      <c r="Q17" s="221"/>
    </row>
    <row r="18" spans="1:17" ht="16.5" customHeight="1" thickBot="1" x14ac:dyDescent="0.3">
      <c r="A18" s="77" t="s">
        <v>101</v>
      </c>
      <c r="B18" s="77" t="s">
        <v>98</v>
      </c>
      <c r="C18" s="79">
        <v>1</v>
      </c>
      <c r="D18" s="79">
        <v>37.5</v>
      </c>
      <c r="E18" s="80">
        <f t="shared" si="6"/>
        <v>1</v>
      </c>
      <c r="F18" s="81">
        <f t="shared" si="4"/>
        <v>9.5907928388746816E-2</v>
      </c>
      <c r="G18" s="82">
        <f t="shared" si="7"/>
        <v>8162.6969309462929</v>
      </c>
      <c r="H18" s="82">
        <f>+GETPIVOTDATA("Cost",'Cost by Allocation Base'!$A$3,"Location","Athens","Cost Category","Infrastructure Costs","Allocation Base","FTE")*FTE!F18</f>
        <v>5229.600383631715</v>
      </c>
      <c r="I18" s="82">
        <f>+GETPIVOTDATA("Cost",'Cost by Allocation Base'!$A$3,"Location","Athens","Cost Category","Additional Costs","Allocation Base","FTE")*FTE!F18</f>
        <v>2933.0965473145784</v>
      </c>
      <c r="K18" s="222"/>
      <c r="L18" s="223"/>
      <c r="M18" s="223"/>
      <c r="N18" s="223"/>
      <c r="O18" s="223"/>
      <c r="P18" s="223"/>
      <c r="Q18" s="224"/>
    </row>
    <row r="19" spans="1:17" ht="16.5" customHeight="1" x14ac:dyDescent="0.25">
      <c r="A19" s="77" t="s">
        <v>103</v>
      </c>
      <c r="B19" s="77" t="s">
        <v>98</v>
      </c>
      <c r="C19" s="79">
        <v>1</v>
      </c>
      <c r="D19" s="79">
        <v>7.5</v>
      </c>
      <c r="E19" s="80">
        <f t="shared" si="6"/>
        <v>0.2</v>
      </c>
      <c r="F19" s="81">
        <f t="shared" si="4"/>
        <v>1.9181585677749365E-2</v>
      </c>
      <c r="G19" s="82">
        <f t="shared" si="7"/>
        <v>1632.5393861892587</v>
      </c>
      <c r="H19" s="82">
        <f>+GETPIVOTDATA("Cost",'Cost by Allocation Base'!$A$3,"Location","Athens","Cost Category","Infrastructure Costs","Allocation Base","FTE")*FTE!F19</f>
        <v>1045.920076726343</v>
      </c>
      <c r="I19" s="82">
        <f>+GETPIVOTDATA("Cost",'Cost by Allocation Base'!$A$3,"Location","Athens","Cost Category","Additional Costs","Allocation Base","FTE")*FTE!F19</f>
        <v>586.61930946291568</v>
      </c>
    </row>
    <row r="20" spans="1:17" ht="16.5" customHeight="1" x14ac:dyDescent="0.25">
      <c r="A20" s="77" t="s">
        <v>193</v>
      </c>
      <c r="B20" s="77" t="s">
        <v>98</v>
      </c>
      <c r="C20" s="79">
        <v>1</v>
      </c>
      <c r="D20" s="79">
        <v>25</v>
      </c>
      <c r="E20" s="80">
        <f t="shared" si="6"/>
        <v>0.66666666666666663</v>
      </c>
      <c r="F20" s="81">
        <f t="shared" si="4"/>
        <v>6.3938618925831206E-2</v>
      </c>
      <c r="G20" s="82">
        <f t="shared" si="7"/>
        <v>5441.7979539641947</v>
      </c>
      <c r="H20" s="82">
        <f>+GETPIVOTDATA("Cost",'Cost by Allocation Base'!$A$3,"Location","Athens","Cost Category","Infrastructure Costs","Allocation Base","FTE")*FTE!F20</f>
        <v>3486.4002557544763</v>
      </c>
      <c r="I20" s="82">
        <f>+GETPIVOTDATA("Cost",'Cost by Allocation Base'!$A$3,"Location","Athens","Cost Category","Additional Costs","Allocation Base","FTE")*FTE!F20</f>
        <v>1955.3976982097188</v>
      </c>
    </row>
    <row r="21" spans="1:17" ht="16.5" customHeight="1" x14ac:dyDescent="0.25">
      <c r="A21" s="77" t="s">
        <v>196</v>
      </c>
      <c r="B21" s="77" t="s">
        <v>98</v>
      </c>
      <c r="C21" s="79">
        <v>1</v>
      </c>
      <c r="D21" s="79">
        <v>21</v>
      </c>
      <c r="E21" s="80">
        <f t="shared" si="6"/>
        <v>0.56000000000000005</v>
      </c>
      <c r="F21" s="81">
        <f t="shared" si="4"/>
        <v>5.3708439897698218E-2</v>
      </c>
      <c r="G21" s="82">
        <f t="shared" si="7"/>
        <v>4571.1102813299249</v>
      </c>
      <c r="H21" s="82">
        <f>+GETPIVOTDATA("Cost",'Cost by Allocation Base'!$A$3,"Location","Athens","Cost Category","Infrastructure Costs","Allocation Base","FTE")*FTE!F21</f>
        <v>2928.5762148337608</v>
      </c>
      <c r="I21" s="82">
        <f>+GETPIVOTDATA("Cost",'Cost by Allocation Base'!$A$3,"Location","Athens","Cost Category","Additional Costs","Allocation Base","FTE")*FTE!F21</f>
        <v>1642.5340664961639</v>
      </c>
    </row>
    <row r="22" spans="1:17" ht="16.5" customHeight="1" x14ac:dyDescent="0.25"/>
    <row r="25" spans="1:17" x14ac:dyDescent="0.25">
      <c r="D25" s="176"/>
      <c r="E25" s="176"/>
      <c r="F25" s="176"/>
    </row>
    <row r="26" spans="1:17" x14ac:dyDescent="0.25">
      <c r="D26" s="176"/>
      <c r="E26" s="176"/>
      <c r="F26" s="176"/>
    </row>
    <row r="27" spans="1:17" x14ac:dyDescent="0.25">
      <c r="D27" s="176"/>
      <c r="E27" s="176"/>
      <c r="F27" s="176"/>
    </row>
    <row r="28" spans="1:17" x14ac:dyDescent="0.25">
      <c r="D28" s="176"/>
      <c r="E28" s="176"/>
      <c r="F28" s="176"/>
    </row>
    <row r="29" spans="1:17" x14ac:dyDescent="0.25">
      <c r="D29" s="176"/>
      <c r="E29" s="176"/>
      <c r="F29" s="176"/>
    </row>
    <row r="30" spans="1:17" x14ac:dyDescent="0.25">
      <c r="D30" s="176"/>
      <c r="E30" s="176"/>
      <c r="F30" s="176"/>
    </row>
    <row r="31" spans="1:17" x14ac:dyDescent="0.25">
      <c r="F31" s="177"/>
    </row>
  </sheetData>
  <mergeCells count="10">
    <mergeCell ref="K4:Q18"/>
    <mergeCell ref="A1:I1"/>
    <mergeCell ref="F2:F3"/>
    <mergeCell ref="E2:E3"/>
    <mergeCell ref="D2:D3"/>
    <mergeCell ref="C2:C3"/>
    <mergeCell ref="A2:A3"/>
    <mergeCell ref="G2:G3"/>
    <mergeCell ref="H2:I2"/>
    <mergeCell ref="B2:B3"/>
  </mergeCells>
  <dataValidations count="1">
    <dataValidation type="whole" allowBlank="1" showInputMessage="1" showErrorMessage="1" sqref="C4:C144" xr:uid="{A92C215A-1B76-4A2B-9781-42BC2E1E76D2}">
      <formula1>0</formula1>
      <formula2>100</formula2>
    </dataValidation>
  </dataValidation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13A800D-B823-4B73-AF7B-BE069B80F748}">
          <x14:formula1>
            <xm:f>Lists!$A$2:$A$94</xm:f>
          </x14:formula1>
          <xm:sqref>B4:B144</xm:sqref>
        </x14:dataValidation>
        <x14:dataValidation type="list" allowBlank="1" showInputMessage="1" showErrorMessage="1" xr:uid="{1F249FBC-EDBF-4820-A690-7240DC3781C4}">
          <x14:formula1>
            <xm:f>Lists!$C$2:$C$50</xm:f>
          </x14:formula1>
          <xm:sqref>A4:A144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30"/>
  <sheetViews>
    <sheetView zoomScaleNormal="100" workbookViewId="0">
      <selection activeCell="J17" sqref="J17"/>
    </sheetView>
  </sheetViews>
  <sheetFormatPr defaultColWidth="8.85546875" defaultRowHeight="15" x14ac:dyDescent="0.25"/>
  <cols>
    <col min="1" max="1" width="44.42578125" bestFit="1" customWidth="1"/>
    <col min="2" max="2" width="25.28515625" customWidth="1"/>
    <col min="3" max="3" width="19.5703125" bestFit="1" customWidth="1"/>
    <col min="4" max="5" width="12.5703125" bestFit="1" customWidth="1"/>
    <col min="6" max="6" width="13.42578125" customWidth="1"/>
    <col min="7" max="7" width="12.42578125" customWidth="1"/>
    <col min="8" max="8" width="8.7109375"/>
  </cols>
  <sheetData>
    <row r="1" spans="1:15" ht="30" customHeight="1" thickBot="1" x14ac:dyDescent="0.3">
      <c r="A1" s="236" t="s">
        <v>39</v>
      </c>
      <c r="B1" s="237"/>
      <c r="C1" s="237"/>
      <c r="D1" s="237"/>
      <c r="E1" s="237"/>
      <c r="F1" s="237"/>
      <c r="G1" s="238"/>
    </row>
    <row r="2" spans="1:15" ht="37.5" customHeight="1" x14ac:dyDescent="0.25">
      <c r="A2" s="231" t="s">
        <v>8</v>
      </c>
      <c r="B2" s="231" t="s">
        <v>49</v>
      </c>
      <c r="C2" s="231" t="s">
        <v>252</v>
      </c>
      <c r="D2" s="231" t="s">
        <v>253</v>
      </c>
      <c r="E2" s="231" t="s">
        <v>254</v>
      </c>
      <c r="F2" s="233" t="s">
        <v>255</v>
      </c>
      <c r="G2" s="239"/>
      <c r="I2" s="74"/>
      <c r="J2" s="74"/>
      <c r="K2" s="74"/>
      <c r="L2" s="74"/>
      <c r="M2" s="74"/>
    </row>
    <row r="3" spans="1:15" ht="30.75" thickBot="1" x14ac:dyDescent="0.3">
      <c r="A3" s="232"/>
      <c r="B3" s="232"/>
      <c r="C3" s="232"/>
      <c r="D3" s="232"/>
      <c r="E3" s="232"/>
      <c r="F3" s="95" t="s">
        <v>42</v>
      </c>
      <c r="G3" s="95" t="s">
        <v>56</v>
      </c>
      <c r="I3" s="74"/>
      <c r="J3" s="74"/>
      <c r="K3" s="74"/>
      <c r="L3" s="74"/>
      <c r="M3" s="74"/>
    </row>
    <row r="4" spans="1:15" ht="15" customHeight="1" x14ac:dyDescent="0.25">
      <c r="A4" s="61"/>
      <c r="B4" s="61"/>
      <c r="C4" s="66"/>
      <c r="D4" s="67">
        <f>IFERROR(C4/SUM(C$4:C$15),0)</f>
        <v>0</v>
      </c>
      <c r="E4" s="76">
        <f>IFERROR(SUM(F4:G4),0)</f>
        <v>0</v>
      </c>
      <c r="F4" s="76"/>
      <c r="G4" s="71"/>
      <c r="I4" s="216" t="s">
        <v>301</v>
      </c>
      <c r="J4" s="217"/>
      <c r="K4" s="217"/>
      <c r="L4" s="217"/>
      <c r="M4" s="217"/>
      <c r="N4" s="217"/>
      <c r="O4" s="218"/>
    </row>
    <row r="5" spans="1:15" ht="16.5" customHeight="1" x14ac:dyDescent="0.25">
      <c r="A5" s="61"/>
      <c r="B5" s="61"/>
      <c r="C5" s="66"/>
      <c r="D5" s="67">
        <f t="shared" ref="D5:D15" si="0">IFERROR(C5/SUM(C$4:C$15),0)</f>
        <v>0</v>
      </c>
      <c r="E5" s="76">
        <f t="shared" ref="E5:E15" si="1">IFERROR(SUM(F5:G5),0)</f>
        <v>0</v>
      </c>
      <c r="F5" s="76"/>
      <c r="G5" s="76"/>
      <c r="I5" s="219"/>
      <c r="J5" s="220"/>
      <c r="K5" s="220"/>
      <c r="L5" s="220"/>
      <c r="M5" s="220"/>
      <c r="N5" s="220"/>
      <c r="O5" s="221"/>
    </row>
    <row r="6" spans="1:15" ht="15" customHeight="1" x14ac:dyDescent="0.25">
      <c r="A6" s="61"/>
      <c r="B6" s="61"/>
      <c r="C6" s="61"/>
      <c r="D6" s="67">
        <f t="shared" si="0"/>
        <v>0</v>
      </c>
      <c r="E6" s="76">
        <f t="shared" si="1"/>
        <v>0</v>
      </c>
      <c r="F6" s="76"/>
      <c r="G6" s="76"/>
      <c r="I6" s="219"/>
      <c r="J6" s="220"/>
      <c r="K6" s="220"/>
      <c r="L6" s="220"/>
      <c r="M6" s="220"/>
      <c r="N6" s="220"/>
      <c r="O6" s="221"/>
    </row>
    <row r="7" spans="1:15" ht="15" customHeight="1" x14ac:dyDescent="0.25">
      <c r="A7" s="61"/>
      <c r="B7" s="61"/>
      <c r="C7" s="61"/>
      <c r="D7" s="67">
        <f t="shared" si="0"/>
        <v>0</v>
      </c>
      <c r="E7" s="76">
        <f t="shared" si="1"/>
        <v>0</v>
      </c>
      <c r="F7" s="76"/>
      <c r="G7" s="76"/>
      <c r="I7" s="219"/>
      <c r="J7" s="220"/>
      <c r="K7" s="220"/>
      <c r="L7" s="220"/>
      <c r="M7" s="220"/>
      <c r="N7" s="220"/>
      <c r="O7" s="221"/>
    </row>
    <row r="8" spans="1:15" ht="16.5" customHeight="1" x14ac:dyDescent="0.25">
      <c r="A8" s="61"/>
      <c r="B8" s="61"/>
      <c r="C8" s="66"/>
      <c r="D8" s="67">
        <f t="shared" si="0"/>
        <v>0</v>
      </c>
      <c r="E8" s="76">
        <f t="shared" si="1"/>
        <v>0</v>
      </c>
      <c r="F8" s="76"/>
      <c r="G8" s="76"/>
      <c r="I8" s="219"/>
      <c r="J8" s="220"/>
      <c r="K8" s="220"/>
      <c r="L8" s="220"/>
      <c r="M8" s="220"/>
      <c r="N8" s="220"/>
      <c r="O8" s="221"/>
    </row>
    <row r="9" spans="1:15" ht="16.5" customHeight="1" x14ac:dyDescent="0.25">
      <c r="A9" s="61"/>
      <c r="B9" s="61"/>
      <c r="C9" s="66"/>
      <c r="D9" s="67">
        <f t="shared" si="0"/>
        <v>0</v>
      </c>
      <c r="E9" s="76">
        <f t="shared" si="1"/>
        <v>0</v>
      </c>
      <c r="F9" s="76"/>
      <c r="G9" s="76"/>
      <c r="I9" s="219"/>
      <c r="J9" s="220"/>
      <c r="K9" s="220"/>
      <c r="L9" s="220"/>
      <c r="M9" s="220"/>
      <c r="N9" s="220"/>
      <c r="O9" s="221"/>
    </row>
    <row r="10" spans="1:15" ht="16.5" customHeight="1" x14ac:dyDescent="0.25">
      <c r="A10" s="61"/>
      <c r="B10" s="61"/>
      <c r="C10" s="66"/>
      <c r="D10" s="67">
        <f t="shared" si="0"/>
        <v>0</v>
      </c>
      <c r="E10" s="76">
        <f t="shared" si="1"/>
        <v>0</v>
      </c>
      <c r="F10" s="76"/>
      <c r="G10" s="76"/>
      <c r="I10" s="219"/>
      <c r="J10" s="220"/>
      <c r="K10" s="220"/>
      <c r="L10" s="220"/>
      <c r="M10" s="220"/>
      <c r="N10" s="220"/>
      <c r="O10" s="221"/>
    </row>
    <row r="11" spans="1:15" ht="16.5" customHeight="1" x14ac:dyDescent="0.25">
      <c r="A11" s="61"/>
      <c r="B11" s="61"/>
      <c r="C11" s="66"/>
      <c r="D11" s="67">
        <f t="shared" si="0"/>
        <v>0</v>
      </c>
      <c r="E11" s="76">
        <f t="shared" si="1"/>
        <v>0</v>
      </c>
      <c r="F11" s="76"/>
      <c r="G11" s="76"/>
      <c r="I11" s="219"/>
      <c r="J11" s="220"/>
      <c r="K11" s="220"/>
      <c r="L11" s="220"/>
      <c r="M11" s="220"/>
      <c r="N11" s="220"/>
      <c r="O11" s="221"/>
    </row>
    <row r="12" spans="1:15" ht="16.5" customHeight="1" x14ac:dyDescent="0.25">
      <c r="A12" s="61"/>
      <c r="B12" s="61"/>
      <c r="C12" s="66"/>
      <c r="D12" s="67">
        <f t="shared" si="0"/>
        <v>0</v>
      </c>
      <c r="E12" s="76">
        <f t="shared" si="1"/>
        <v>0</v>
      </c>
      <c r="F12" s="76"/>
      <c r="G12" s="76"/>
      <c r="I12" s="219"/>
      <c r="J12" s="220"/>
      <c r="K12" s="220"/>
      <c r="L12" s="220"/>
      <c r="M12" s="220"/>
      <c r="N12" s="220"/>
      <c r="O12" s="221"/>
    </row>
    <row r="13" spans="1:15" ht="16.5" customHeight="1" x14ac:dyDescent="0.25">
      <c r="A13" s="61"/>
      <c r="B13" s="61"/>
      <c r="C13" s="68"/>
      <c r="D13" s="67">
        <f t="shared" si="0"/>
        <v>0</v>
      </c>
      <c r="E13" s="76">
        <f t="shared" si="1"/>
        <v>0</v>
      </c>
      <c r="F13" s="76"/>
      <c r="G13" s="76"/>
      <c r="I13" s="219"/>
      <c r="J13" s="220"/>
      <c r="K13" s="220"/>
      <c r="L13" s="220"/>
      <c r="M13" s="220"/>
      <c r="N13" s="220"/>
      <c r="O13" s="221"/>
    </row>
    <row r="14" spans="1:15" ht="16.5" customHeight="1" x14ac:dyDescent="0.25">
      <c r="A14" s="61"/>
      <c r="B14" s="61"/>
      <c r="C14" s="68"/>
      <c r="D14" s="67">
        <f t="shared" si="0"/>
        <v>0</v>
      </c>
      <c r="E14" s="76">
        <f t="shared" si="1"/>
        <v>0</v>
      </c>
      <c r="F14" s="76"/>
      <c r="G14" s="76"/>
      <c r="I14" s="219"/>
      <c r="J14" s="220"/>
      <c r="K14" s="220"/>
      <c r="L14" s="220"/>
      <c r="M14" s="220"/>
      <c r="N14" s="220"/>
      <c r="O14" s="221"/>
    </row>
    <row r="15" spans="1:15" ht="16.5" customHeight="1" thickBot="1" x14ac:dyDescent="0.3">
      <c r="A15" s="61"/>
      <c r="B15" s="61"/>
      <c r="C15" s="68"/>
      <c r="D15" s="67">
        <f t="shared" si="0"/>
        <v>0</v>
      </c>
      <c r="E15" s="76">
        <f t="shared" si="1"/>
        <v>0</v>
      </c>
      <c r="F15" s="76"/>
      <c r="G15" s="76"/>
      <c r="I15" s="222"/>
      <c r="J15" s="223"/>
      <c r="K15" s="223"/>
      <c r="L15" s="223"/>
      <c r="M15" s="223"/>
      <c r="N15" s="223"/>
      <c r="O15" s="224"/>
    </row>
    <row r="16" spans="1:15" ht="16.5" customHeight="1" x14ac:dyDescent="0.25">
      <c r="A16" s="77"/>
      <c r="B16" s="77"/>
      <c r="C16" s="79"/>
      <c r="D16" s="102">
        <f>IFERROR(C16/SUM(C$16:C$18),0)</f>
        <v>0</v>
      </c>
      <c r="E16" s="78">
        <f>IFERROR(SUM(F16:G16),0)</f>
        <v>0</v>
      </c>
      <c r="F16" s="78"/>
      <c r="G16" s="78"/>
    </row>
    <row r="17" spans="1:7" ht="16.5" customHeight="1" x14ac:dyDescent="0.25">
      <c r="A17" s="77"/>
      <c r="B17" s="77"/>
      <c r="C17" s="79"/>
      <c r="D17" s="102">
        <f t="shared" ref="D17:D18" si="2">IFERROR(C17/SUM(C$16:C$18),0)</f>
        <v>0</v>
      </c>
      <c r="E17" s="78">
        <f t="shared" ref="E17:E20" si="3">IFERROR(SUM(F17:G17),0)</f>
        <v>0</v>
      </c>
      <c r="F17" s="78"/>
      <c r="G17" s="78"/>
    </row>
    <row r="18" spans="1:7" ht="16.5" customHeight="1" x14ac:dyDescent="0.25">
      <c r="A18" s="77"/>
      <c r="B18" s="77"/>
      <c r="C18" s="79"/>
      <c r="D18" s="102">
        <f t="shared" si="2"/>
        <v>0</v>
      </c>
      <c r="E18" s="78">
        <f t="shared" si="3"/>
        <v>0</v>
      </c>
      <c r="F18" s="78"/>
      <c r="G18" s="78"/>
    </row>
    <row r="19" spans="1:7" ht="16.5" customHeight="1" x14ac:dyDescent="0.25">
      <c r="A19" s="77"/>
      <c r="B19" s="77"/>
      <c r="C19" s="79"/>
      <c r="D19" s="102">
        <f t="shared" ref="D19:D20" si="4">IFERROR(C19/SUM(C$16:C$18),0)</f>
        <v>0</v>
      </c>
      <c r="E19" s="78">
        <f t="shared" si="3"/>
        <v>0</v>
      </c>
      <c r="F19" s="78"/>
      <c r="G19" s="78"/>
    </row>
    <row r="20" spans="1:7" ht="16.5" customHeight="1" x14ac:dyDescent="0.25">
      <c r="A20" s="77"/>
      <c r="B20" s="77"/>
      <c r="C20" s="79"/>
      <c r="D20" s="102">
        <f t="shared" si="4"/>
        <v>0</v>
      </c>
      <c r="E20" s="78">
        <f t="shared" si="3"/>
        <v>0</v>
      </c>
      <c r="F20" s="78"/>
      <c r="G20" s="78"/>
    </row>
    <row r="21" spans="1:7" ht="15" customHeight="1" x14ac:dyDescent="0.25">
      <c r="A21" s="83"/>
      <c r="B21" s="83"/>
      <c r="C21" s="84"/>
      <c r="D21" s="103">
        <f>IFERROR(C21/SUM(C$21:C$23),0)</f>
        <v>0</v>
      </c>
      <c r="E21" s="85">
        <f>IFERROR(SUM(F21:G21),0)</f>
        <v>0</v>
      </c>
      <c r="F21" s="85"/>
      <c r="G21" s="85"/>
    </row>
    <row r="22" spans="1:7" ht="16.5" customHeight="1" x14ac:dyDescent="0.25">
      <c r="A22" s="83"/>
      <c r="B22" s="83"/>
      <c r="C22" s="84"/>
      <c r="D22" s="103">
        <f t="shared" ref="D22:D23" si="5">IFERROR(C22/SUM(C$21:C$23),0)</f>
        <v>0</v>
      </c>
      <c r="E22" s="85">
        <f t="shared" ref="E22:E25" si="6">IFERROR(SUM(F22:G22),0)</f>
        <v>0</v>
      </c>
      <c r="F22" s="85"/>
      <c r="G22" s="85"/>
    </row>
    <row r="23" spans="1:7" ht="16.5" customHeight="1" x14ac:dyDescent="0.25">
      <c r="A23" s="83"/>
      <c r="B23" s="83"/>
      <c r="C23" s="84"/>
      <c r="D23" s="103">
        <f t="shared" si="5"/>
        <v>0</v>
      </c>
      <c r="E23" s="85">
        <f t="shared" si="6"/>
        <v>0</v>
      </c>
      <c r="F23" s="85"/>
      <c r="G23" s="85"/>
    </row>
    <row r="24" spans="1:7" ht="16.5" customHeight="1" x14ac:dyDescent="0.25">
      <c r="A24" s="83"/>
      <c r="B24" s="83"/>
      <c r="C24" s="84"/>
      <c r="D24" s="103">
        <f t="shared" ref="D24:D25" si="7">IFERROR(C24/SUM(C$21:C$23),0)</f>
        <v>0</v>
      </c>
      <c r="E24" s="85">
        <f t="shared" si="6"/>
        <v>0</v>
      </c>
      <c r="F24" s="85"/>
      <c r="G24" s="85"/>
    </row>
    <row r="25" spans="1:7" ht="16.5" customHeight="1" x14ac:dyDescent="0.25">
      <c r="A25" s="83"/>
      <c r="B25" s="83"/>
      <c r="C25" s="84"/>
      <c r="D25" s="103">
        <f t="shared" si="7"/>
        <v>0</v>
      </c>
      <c r="E25" s="85">
        <f t="shared" si="6"/>
        <v>0</v>
      </c>
      <c r="F25" s="85"/>
      <c r="G25" s="85"/>
    </row>
    <row r="26" spans="1:7" ht="14.25" customHeight="1" x14ac:dyDescent="0.25">
      <c r="A26" s="104"/>
      <c r="B26" s="104"/>
      <c r="C26" s="105"/>
      <c r="D26" s="106">
        <f>IFERROR(C26/SUM(C$26:C$30),0)</f>
        <v>0</v>
      </c>
      <c r="E26" s="107">
        <f>IFERROR(SUM(F26:G26),0)</f>
        <v>0</v>
      </c>
      <c r="F26" s="107"/>
      <c r="G26" s="107"/>
    </row>
    <row r="27" spans="1:7" x14ac:dyDescent="0.25">
      <c r="A27" s="104"/>
      <c r="B27" s="104"/>
      <c r="C27" s="105"/>
      <c r="D27" s="106">
        <f>IFERROR(C27/SUM(C$26:C$30),0)</f>
        <v>0</v>
      </c>
      <c r="E27" s="107">
        <f t="shared" ref="E27:E30" si="8">IFERROR(SUM(F27:G27),0)</f>
        <v>0</v>
      </c>
      <c r="F27" s="107"/>
      <c r="G27" s="107"/>
    </row>
    <row r="28" spans="1:7" x14ac:dyDescent="0.25">
      <c r="A28" s="113"/>
      <c r="B28" s="104"/>
      <c r="C28" s="114"/>
      <c r="D28" s="106">
        <f>IFERROR(C28/SUM(C$26:C$30),0)</f>
        <v>0</v>
      </c>
      <c r="E28" s="107">
        <f t="shared" si="8"/>
        <v>0</v>
      </c>
      <c r="F28" s="107"/>
      <c r="G28" s="107"/>
    </row>
    <row r="29" spans="1:7" ht="15" customHeight="1" x14ac:dyDescent="0.25">
      <c r="A29" s="113"/>
      <c r="B29" s="104"/>
      <c r="C29" s="105"/>
      <c r="D29" s="106">
        <f t="shared" ref="D29:D30" si="9">IFERROR(C29/SUM(C$26:C$30),0)</f>
        <v>0</v>
      </c>
      <c r="E29" s="107">
        <f t="shared" si="8"/>
        <v>0</v>
      </c>
      <c r="F29" s="107"/>
      <c r="G29" s="107"/>
    </row>
    <row r="30" spans="1:7" x14ac:dyDescent="0.25">
      <c r="A30" s="113"/>
      <c r="B30" s="104"/>
      <c r="C30" s="114"/>
      <c r="D30" s="106">
        <f t="shared" si="9"/>
        <v>0</v>
      </c>
      <c r="E30" s="107">
        <f t="shared" si="8"/>
        <v>0</v>
      </c>
      <c r="F30" s="107"/>
      <c r="G30" s="107"/>
    </row>
  </sheetData>
  <mergeCells count="8">
    <mergeCell ref="I4:O15"/>
    <mergeCell ref="A1:G1"/>
    <mergeCell ref="C2:C3"/>
    <mergeCell ref="D2:D3"/>
    <mergeCell ref="E2:E3"/>
    <mergeCell ref="A2:A3"/>
    <mergeCell ref="F2:G2"/>
    <mergeCell ref="B2:B3"/>
  </mergeCells>
  <dataValidations count="1">
    <dataValidation type="whole" allowBlank="1" showInputMessage="1" showErrorMessage="1" sqref="G16:G30 E16:E30" xr:uid="{AB5AF5A9-B2FA-46A6-8024-C1CE515B5ADA}">
      <formula1>0</formula1>
      <formula2>100</formula2>
    </dataValidation>
  </dataValidations>
  <pageMargins left="0.25" right="0.25" top="0.75" bottom="0.75" header="0.3" footer="0.3"/>
  <pageSetup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270565D-D211-4B56-9D65-34D31DEAC669}">
          <x14:formula1>
            <xm:f>Lists!$A$2:$A$94</xm:f>
          </x14:formula1>
          <xm:sqref>B4:B151</xm:sqref>
        </x14:dataValidation>
        <x14:dataValidation type="list" allowBlank="1" showInputMessage="1" showErrorMessage="1" xr:uid="{902ED280-0B40-4FBE-A768-B146F1D01035}">
          <x14:formula1>
            <xm:f>Lists!$C$2:$C$50</xm:f>
          </x14:formula1>
          <xm:sqref>A4:A151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L31"/>
  <sheetViews>
    <sheetView zoomScaleNormal="100" workbookViewId="0">
      <selection activeCell="C6" sqref="C6"/>
    </sheetView>
  </sheetViews>
  <sheetFormatPr defaultRowHeight="15" x14ac:dyDescent="0.25"/>
  <cols>
    <col min="1" max="1" width="44.42578125" bestFit="1" customWidth="1"/>
    <col min="2" max="2" width="10.28515625" style="56" customWidth="1"/>
    <col min="3" max="3" width="8.42578125" bestFit="1" customWidth="1"/>
    <col min="4" max="4" width="11.7109375" customWidth="1"/>
    <col min="5" max="5" width="13.5703125" customWidth="1"/>
    <col min="6" max="6" width="11.28515625" customWidth="1"/>
    <col min="7" max="7" width="13.28515625" customWidth="1"/>
    <col min="8" max="8" width="3.42578125" customWidth="1"/>
    <col min="9" max="9" width="13.42578125" customWidth="1"/>
    <col min="10" max="10" width="9.28515625" customWidth="1"/>
    <col min="11" max="11" width="12" customWidth="1"/>
  </cols>
  <sheetData>
    <row r="1" spans="1:12" ht="28.5" x14ac:dyDescent="0.45">
      <c r="A1" s="244" t="s">
        <v>19</v>
      </c>
      <c r="B1" s="244"/>
      <c r="C1" s="244"/>
      <c r="D1" s="244"/>
      <c r="E1" s="244"/>
      <c r="F1" s="244"/>
      <c r="G1" s="244"/>
      <c r="H1" s="244"/>
      <c r="I1" s="244"/>
      <c r="J1" s="244"/>
      <c r="K1" s="244"/>
      <c r="L1" s="244"/>
    </row>
    <row r="2" spans="1:12" ht="28.5" x14ac:dyDescent="0.45">
      <c r="A2" s="245" t="s">
        <v>1</v>
      </c>
      <c r="B2" s="245"/>
      <c r="C2" s="245"/>
      <c r="D2" s="245"/>
      <c r="E2" s="245"/>
      <c r="F2" s="245"/>
      <c r="G2" s="245"/>
      <c r="H2" s="245"/>
      <c r="I2" s="245"/>
      <c r="J2" s="245"/>
      <c r="K2" s="245"/>
      <c r="L2" s="245"/>
    </row>
    <row r="3" spans="1:12" ht="16.5" customHeight="1" x14ac:dyDescent="0.25">
      <c r="A3" s="248" t="s">
        <v>5</v>
      </c>
      <c r="B3" s="251" t="s">
        <v>2</v>
      </c>
      <c r="C3" s="248" t="s">
        <v>6</v>
      </c>
      <c r="D3" s="248" t="s">
        <v>7</v>
      </c>
      <c r="E3" s="248" t="s">
        <v>14</v>
      </c>
      <c r="F3" s="248" t="s">
        <v>15</v>
      </c>
      <c r="G3" s="248" t="s">
        <v>16</v>
      </c>
      <c r="I3" s="242" t="s">
        <v>17</v>
      </c>
      <c r="J3" s="243"/>
      <c r="K3" s="243"/>
      <c r="L3" s="243"/>
    </row>
    <row r="4" spans="1:12" ht="16.5" customHeight="1" x14ac:dyDescent="0.25">
      <c r="A4" s="249"/>
      <c r="B4" s="252"/>
      <c r="C4" s="249"/>
      <c r="D4" s="249"/>
      <c r="E4" s="249"/>
      <c r="F4" s="249"/>
      <c r="G4" s="249"/>
      <c r="H4" s="20"/>
      <c r="I4" s="240" t="s">
        <v>11</v>
      </c>
      <c r="J4" s="240" t="s">
        <v>12</v>
      </c>
      <c r="K4" s="240" t="s">
        <v>13</v>
      </c>
      <c r="L4" s="240" t="s">
        <v>46</v>
      </c>
    </row>
    <row r="5" spans="1:12" ht="16.5" customHeight="1" x14ac:dyDescent="0.25">
      <c r="A5" s="250"/>
      <c r="B5" s="253"/>
      <c r="C5" s="250"/>
      <c r="D5" s="250"/>
      <c r="E5" s="250"/>
      <c r="F5" s="250"/>
      <c r="G5" s="250"/>
      <c r="H5" s="21"/>
      <c r="I5" s="241"/>
      <c r="J5" s="241"/>
      <c r="K5" s="241"/>
      <c r="L5" s="241"/>
    </row>
    <row r="6" spans="1:12" ht="16.5" customHeight="1" x14ac:dyDescent="0.25">
      <c r="A6" s="7" t="str">
        <f>MOU!A4</f>
        <v>WIOA Adult, Dislocated Workers, and Youth Programs</v>
      </c>
      <c r="B6" s="52">
        <v>2</v>
      </c>
      <c r="C6" s="9" t="e">
        <f>#REF!</f>
        <v>#REF!</v>
      </c>
      <c r="D6" s="9" t="e">
        <f>#REF!</f>
        <v>#REF!</v>
      </c>
      <c r="E6" s="10" t="e">
        <f>D6/37.5</f>
        <v>#REF!</v>
      </c>
      <c r="F6" s="14" t="e">
        <f>E6/$E$26</f>
        <v>#REF!</v>
      </c>
      <c r="G6" s="33" t="e">
        <f>F6*$F$27</f>
        <v>#REF!</v>
      </c>
      <c r="H6" s="18"/>
      <c r="I6" s="33" t="e">
        <f>G6</f>
        <v>#REF!</v>
      </c>
      <c r="J6" s="26">
        <v>0</v>
      </c>
      <c r="K6" s="26">
        <v>0</v>
      </c>
      <c r="L6" s="42">
        <v>0</v>
      </c>
    </row>
    <row r="7" spans="1:12" ht="16.5" customHeight="1" x14ac:dyDescent="0.25">
      <c r="A7" s="7" t="str">
        <f>MOU!A8</f>
        <v>Additional Partner - Re-employment Services Eligibility and Assessment</v>
      </c>
      <c r="B7" s="52">
        <v>1</v>
      </c>
      <c r="C7" s="9" t="e">
        <f>#REF!</f>
        <v>#REF!</v>
      </c>
      <c r="D7" s="9" t="e">
        <f>#REF!</f>
        <v>#REF!</v>
      </c>
      <c r="E7" s="10" t="e">
        <f>D7/37.5</f>
        <v>#REF!</v>
      </c>
      <c r="F7" s="14" t="e">
        <f t="shared" ref="F7:F21" si="0">E7/$E$26</f>
        <v>#REF!</v>
      </c>
      <c r="G7" s="33" t="e">
        <f t="shared" ref="G7:G21" si="1">F7*$F$27</f>
        <v>#REF!</v>
      </c>
      <c r="H7" s="18"/>
      <c r="I7" s="33" t="e">
        <f>G7</f>
        <v>#REF!</v>
      </c>
      <c r="J7" s="26">
        <v>0</v>
      </c>
      <c r="K7" s="26">
        <v>0</v>
      </c>
      <c r="L7" s="42">
        <v>0</v>
      </c>
    </row>
    <row r="8" spans="1:12" ht="15" customHeight="1" x14ac:dyDescent="0.25">
      <c r="A8" s="7" t="str">
        <f>MOU!A9</f>
        <v>Additional Partner - Supplemental Nutrition Assistance Program</v>
      </c>
      <c r="B8" s="55">
        <v>0</v>
      </c>
      <c r="C8" s="9" t="e">
        <f>#REF!</f>
        <v>#REF!</v>
      </c>
      <c r="D8" s="9" t="e">
        <f>#REF!</f>
        <v>#REF!</v>
      </c>
      <c r="E8" s="10" t="e">
        <f t="shared" ref="E8:E21" si="2">D8/37.5</f>
        <v>#REF!</v>
      </c>
      <c r="F8" s="14" t="e">
        <f t="shared" si="0"/>
        <v>#REF!</v>
      </c>
      <c r="G8" s="33" t="e">
        <f t="shared" si="1"/>
        <v>#REF!</v>
      </c>
      <c r="H8" s="5"/>
      <c r="I8" s="33" t="e">
        <f t="shared" ref="I8:I9" si="3">G8</f>
        <v>#REF!</v>
      </c>
      <c r="J8" s="26">
        <v>0</v>
      </c>
      <c r="K8" s="26">
        <v>0</v>
      </c>
      <c r="L8" s="42">
        <v>0</v>
      </c>
    </row>
    <row r="9" spans="1:12" ht="16.5" customHeight="1" x14ac:dyDescent="0.25">
      <c r="A9" s="7" t="str">
        <f>MOU!A10</f>
        <v>Trade Adjustment Assistance (TAA)</v>
      </c>
      <c r="B9" s="52">
        <v>0</v>
      </c>
      <c r="C9" s="9" t="e">
        <f>#REF!</f>
        <v>#REF!</v>
      </c>
      <c r="D9" s="9" t="e">
        <f>#REF!</f>
        <v>#REF!</v>
      </c>
      <c r="E9" s="10" t="e">
        <f t="shared" si="2"/>
        <v>#REF!</v>
      </c>
      <c r="F9" s="14" t="e">
        <f t="shared" si="0"/>
        <v>#REF!</v>
      </c>
      <c r="G9" s="33" t="e">
        <f t="shared" si="1"/>
        <v>#REF!</v>
      </c>
      <c r="H9" s="18"/>
      <c r="I9" s="33" t="e">
        <f t="shared" si="3"/>
        <v>#REF!</v>
      </c>
      <c r="J9" s="26">
        <v>0</v>
      </c>
      <c r="K9" s="26">
        <v>0</v>
      </c>
      <c r="L9" s="42">
        <v>0</v>
      </c>
    </row>
    <row r="10" spans="1:12" ht="16.5" customHeight="1" x14ac:dyDescent="0.25">
      <c r="A10" s="7" t="str">
        <f>MOU!A11</f>
        <v>Supplemental Nutrition Assistance Program</v>
      </c>
      <c r="B10" s="52">
        <v>2</v>
      </c>
      <c r="C10" s="9" t="e">
        <f>#REF!</f>
        <v>#REF!</v>
      </c>
      <c r="D10" s="9" t="e">
        <f>#REF!</f>
        <v>#REF!</v>
      </c>
      <c r="E10" s="10" t="e">
        <f t="shared" si="2"/>
        <v>#REF!</v>
      </c>
      <c r="F10" s="14" t="e">
        <f t="shared" si="0"/>
        <v>#REF!</v>
      </c>
      <c r="G10" s="33" t="e">
        <f t="shared" si="1"/>
        <v>#REF!</v>
      </c>
      <c r="H10" s="18"/>
      <c r="I10" s="33" t="e">
        <f t="shared" ref="I10:I21" si="4">G10</f>
        <v>#REF!</v>
      </c>
      <c r="J10" s="26">
        <v>0</v>
      </c>
      <c r="K10" s="26">
        <v>0</v>
      </c>
      <c r="L10" s="42">
        <v>0</v>
      </c>
    </row>
    <row r="11" spans="1:12" ht="16.5" customHeight="1" x14ac:dyDescent="0.25">
      <c r="A11" s="7" t="e">
        <f>MOU!#REF!</f>
        <v>#REF!</v>
      </c>
      <c r="B11" s="52">
        <v>1</v>
      </c>
      <c r="C11" s="9" t="e">
        <f>#REF!</f>
        <v>#REF!</v>
      </c>
      <c r="D11" s="9" t="e">
        <f>#REF!</f>
        <v>#REF!</v>
      </c>
      <c r="E11" s="10" t="e">
        <f t="shared" si="2"/>
        <v>#REF!</v>
      </c>
      <c r="F11" s="14" t="e">
        <f t="shared" si="0"/>
        <v>#REF!</v>
      </c>
      <c r="G11" s="33" t="e">
        <f t="shared" si="1"/>
        <v>#REF!</v>
      </c>
      <c r="H11" s="18"/>
      <c r="I11" s="33" t="e">
        <f t="shared" si="4"/>
        <v>#REF!</v>
      </c>
      <c r="J11" s="26">
        <v>0</v>
      </c>
      <c r="K11" s="26">
        <v>0</v>
      </c>
      <c r="L11" s="42">
        <v>0</v>
      </c>
    </row>
    <row r="12" spans="1:12" ht="16.5" customHeight="1" x14ac:dyDescent="0.25">
      <c r="A12" s="7" t="str">
        <f>MOU!A6</f>
        <v>Wagner-Peyser Employment Services (ES)</v>
      </c>
      <c r="B12" s="52">
        <v>5</v>
      </c>
      <c r="C12" s="9" t="e">
        <f>#REF!</f>
        <v>#REF!</v>
      </c>
      <c r="D12" s="9" t="e">
        <f>#REF!</f>
        <v>#REF!</v>
      </c>
      <c r="E12" s="10" t="e">
        <f t="shared" si="2"/>
        <v>#REF!</v>
      </c>
      <c r="F12" s="14" t="e">
        <f t="shared" si="0"/>
        <v>#REF!</v>
      </c>
      <c r="G12" s="33" t="e">
        <f t="shared" si="1"/>
        <v>#REF!</v>
      </c>
      <c r="H12" s="18"/>
      <c r="I12" s="33" t="e">
        <f t="shared" si="4"/>
        <v>#REF!</v>
      </c>
      <c r="J12" s="26">
        <v>0</v>
      </c>
      <c r="K12" s="26">
        <v>0</v>
      </c>
      <c r="L12" s="42">
        <v>0</v>
      </c>
    </row>
    <row r="13" spans="1:12" ht="16.5" customHeight="1" x14ac:dyDescent="0.25">
      <c r="A13" s="7" t="e">
        <f>MOU!#REF!</f>
        <v>#REF!</v>
      </c>
      <c r="B13" s="52">
        <v>7</v>
      </c>
      <c r="C13" s="9" t="e">
        <f>#REF!</f>
        <v>#REF!</v>
      </c>
      <c r="D13" s="9" t="e">
        <f>#REF!</f>
        <v>#REF!</v>
      </c>
      <c r="E13" s="10" t="e">
        <f t="shared" si="2"/>
        <v>#REF!</v>
      </c>
      <c r="F13" s="14" t="e">
        <f t="shared" si="0"/>
        <v>#REF!</v>
      </c>
      <c r="G13" s="33" t="e">
        <f t="shared" si="1"/>
        <v>#REF!</v>
      </c>
      <c r="H13" s="18"/>
      <c r="I13" s="33" t="e">
        <f t="shared" si="4"/>
        <v>#REF!</v>
      </c>
      <c r="J13" s="26">
        <v>0</v>
      </c>
      <c r="K13" s="26">
        <v>0</v>
      </c>
      <c r="L13" s="42">
        <v>0</v>
      </c>
    </row>
    <row r="14" spans="1:12" ht="16.5" customHeight="1" x14ac:dyDescent="0.25">
      <c r="A14" s="7" t="e">
        <f>MOU!#REF!</f>
        <v>#REF!</v>
      </c>
      <c r="B14" s="52"/>
      <c r="C14" s="9" t="e">
        <f>#REF!</f>
        <v>#REF!</v>
      </c>
      <c r="D14" s="9" t="e">
        <f>#REF!</f>
        <v>#REF!</v>
      </c>
      <c r="E14" s="10" t="e">
        <f t="shared" si="2"/>
        <v>#REF!</v>
      </c>
      <c r="F14" s="14" t="e">
        <f t="shared" si="0"/>
        <v>#REF!</v>
      </c>
      <c r="G14" s="33" t="e">
        <f t="shared" si="1"/>
        <v>#REF!</v>
      </c>
      <c r="H14" s="18"/>
      <c r="I14" s="33" t="e">
        <f t="shared" si="4"/>
        <v>#REF!</v>
      </c>
      <c r="J14" s="26">
        <v>0</v>
      </c>
      <c r="K14" s="26">
        <v>0</v>
      </c>
      <c r="L14" s="42">
        <v>0</v>
      </c>
    </row>
    <row r="15" spans="1:12" ht="16.5" customHeight="1" x14ac:dyDescent="0.25">
      <c r="A15" s="7" t="e">
        <f>MOU!#REF!</f>
        <v>#REF!</v>
      </c>
      <c r="B15" s="52"/>
      <c r="C15" s="9" t="e">
        <f>#REF!</f>
        <v>#REF!</v>
      </c>
      <c r="D15" s="9" t="e">
        <f>#REF!</f>
        <v>#REF!</v>
      </c>
      <c r="E15" s="10" t="e">
        <f t="shared" si="2"/>
        <v>#REF!</v>
      </c>
      <c r="F15" s="14" t="e">
        <f t="shared" si="0"/>
        <v>#REF!</v>
      </c>
      <c r="G15" s="33" t="e">
        <f t="shared" si="1"/>
        <v>#REF!</v>
      </c>
      <c r="H15" s="18"/>
      <c r="I15" s="33" t="e">
        <f t="shared" si="4"/>
        <v>#REF!</v>
      </c>
      <c r="J15" s="26">
        <v>0</v>
      </c>
      <c r="K15" s="26">
        <v>0</v>
      </c>
      <c r="L15" s="42">
        <v>0</v>
      </c>
    </row>
    <row r="16" spans="1:12" ht="16.5" customHeight="1" x14ac:dyDescent="0.25">
      <c r="A16" s="7" t="e">
        <f>MOU!#REF!</f>
        <v>#REF!</v>
      </c>
      <c r="B16" s="52"/>
      <c r="C16" s="9" t="e">
        <f>#REF!</f>
        <v>#REF!</v>
      </c>
      <c r="D16" s="9" t="e">
        <f>#REF!</f>
        <v>#REF!</v>
      </c>
      <c r="E16" s="10" t="e">
        <f t="shared" si="2"/>
        <v>#REF!</v>
      </c>
      <c r="F16" s="14" t="e">
        <f t="shared" si="0"/>
        <v>#REF!</v>
      </c>
      <c r="G16" s="33" t="e">
        <f t="shared" si="1"/>
        <v>#REF!</v>
      </c>
      <c r="H16" s="18"/>
      <c r="I16" s="33" t="e">
        <f t="shared" si="4"/>
        <v>#REF!</v>
      </c>
      <c r="J16" s="26">
        <v>0</v>
      </c>
      <c r="K16" s="26">
        <v>0</v>
      </c>
      <c r="L16" s="42">
        <v>0</v>
      </c>
    </row>
    <row r="17" spans="1:12" ht="16.5" customHeight="1" x14ac:dyDescent="0.25">
      <c r="A17" s="7" t="e">
        <f>MOU!#REF!</f>
        <v>#REF!</v>
      </c>
      <c r="B17" s="52"/>
      <c r="C17" s="9" t="e">
        <f>#REF!</f>
        <v>#REF!</v>
      </c>
      <c r="D17" s="9" t="e">
        <f>#REF!</f>
        <v>#REF!</v>
      </c>
      <c r="E17" s="10" t="e">
        <f t="shared" si="2"/>
        <v>#REF!</v>
      </c>
      <c r="F17" s="14" t="e">
        <f t="shared" si="0"/>
        <v>#REF!</v>
      </c>
      <c r="G17" s="33" t="e">
        <f t="shared" si="1"/>
        <v>#REF!</v>
      </c>
      <c r="H17" s="18"/>
      <c r="I17" s="33" t="e">
        <f t="shared" si="4"/>
        <v>#REF!</v>
      </c>
      <c r="J17" s="26">
        <v>0</v>
      </c>
      <c r="K17" s="26">
        <v>0</v>
      </c>
      <c r="L17" s="42">
        <v>0</v>
      </c>
    </row>
    <row r="18" spans="1:12" ht="16.5" customHeight="1" x14ac:dyDescent="0.25">
      <c r="A18" s="7" t="e">
        <f>MOU!#REF!</f>
        <v>#REF!</v>
      </c>
      <c r="B18" s="52"/>
      <c r="C18" s="9" t="e">
        <f>#REF!</f>
        <v>#REF!</v>
      </c>
      <c r="D18" s="9" t="e">
        <f>#REF!</f>
        <v>#REF!</v>
      </c>
      <c r="E18" s="10" t="e">
        <f t="shared" si="2"/>
        <v>#REF!</v>
      </c>
      <c r="F18" s="14" t="e">
        <f t="shared" si="0"/>
        <v>#REF!</v>
      </c>
      <c r="G18" s="33" t="e">
        <f t="shared" si="1"/>
        <v>#REF!</v>
      </c>
      <c r="H18" s="18"/>
      <c r="I18" s="33" t="e">
        <f t="shared" si="4"/>
        <v>#REF!</v>
      </c>
      <c r="J18" s="26">
        <v>0</v>
      </c>
      <c r="K18" s="26">
        <v>0</v>
      </c>
      <c r="L18" s="42">
        <v>0</v>
      </c>
    </row>
    <row r="19" spans="1:12" ht="16.5" customHeight="1" x14ac:dyDescent="0.25">
      <c r="A19" s="7" t="str">
        <f>MOU!A12</f>
        <v>Senior Community Service Employment Program (SCSEP)</v>
      </c>
      <c r="B19" s="52"/>
      <c r="C19" s="9" t="e">
        <f>#REF!</f>
        <v>#REF!</v>
      </c>
      <c r="D19" s="9" t="e">
        <f>#REF!</f>
        <v>#REF!</v>
      </c>
      <c r="E19" s="10" t="e">
        <f t="shared" si="2"/>
        <v>#REF!</v>
      </c>
      <c r="F19" s="14" t="e">
        <f t="shared" si="0"/>
        <v>#REF!</v>
      </c>
      <c r="G19" s="33" t="e">
        <f t="shared" si="1"/>
        <v>#REF!</v>
      </c>
      <c r="H19" s="18"/>
      <c r="I19" s="33" t="e">
        <f t="shared" si="4"/>
        <v>#REF!</v>
      </c>
      <c r="J19" s="26">
        <v>0</v>
      </c>
      <c r="K19" s="26">
        <v>0</v>
      </c>
      <c r="L19" s="42">
        <v>0</v>
      </c>
    </row>
    <row r="20" spans="1:12" ht="16.5" customHeight="1" x14ac:dyDescent="0.25">
      <c r="A20" s="7" t="str">
        <f>MOU!A16</f>
        <v xml:space="preserve"> Community Services Block Grant Act (CSBG) </v>
      </c>
      <c r="B20" s="52"/>
      <c r="C20" s="9" t="e">
        <f>#REF!</f>
        <v>#REF!</v>
      </c>
      <c r="D20" s="9" t="e">
        <f>#REF!</f>
        <v>#REF!</v>
      </c>
      <c r="E20" s="10" t="e">
        <f t="shared" si="2"/>
        <v>#REF!</v>
      </c>
      <c r="F20" s="14" t="e">
        <f t="shared" si="0"/>
        <v>#REF!</v>
      </c>
      <c r="G20" s="33" t="e">
        <f t="shared" si="1"/>
        <v>#REF!</v>
      </c>
      <c r="H20" s="18"/>
      <c r="I20" s="33" t="e">
        <f t="shared" si="4"/>
        <v>#REF!</v>
      </c>
      <c r="J20" s="26">
        <v>0</v>
      </c>
      <c r="K20" s="26">
        <v>0</v>
      </c>
      <c r="L20" s="42">
        <v>0</v>
      </c>
    </row>
    <row r="21" spans="1:12" ht="16.5" customHeight="1" x14ac:dyDescent="0.25">
      <c r="A21" s="7">
        <f>MOU!A17</f>
        <v>0</v>
      </c>
      <c r="B21" s="10"/>
      <c r="C21" s="9" t="e">
        <f>#REF!</f>
        <v>#REF!</v>
      </c>
      <c r="D21" s="9" t="e">
        <f>#REF!</f>
        <v>#REF!</v>
      </c>
      <c r="E21" s="10" t="e">
        <f t="shared" si="2"/>
        <v>#REF!</v>
      </c>
      <c r="F21" s="14" t="e">
        <f t="shared" si="0"/>
        <v>#REF!</v>
      </c>
      <c r="G21" s="33" t="e">
        <f t="shared" si="1"/>
        <v>#REF!</v>
      </c>
      <c r="H21" s="18"/>
      <c r="I21" s="33" t="e">
        <f t="shared" si="4"/>
        <v>#REF!</v>
      </c>
      <c r="J21" s="26">
        <v>0</v>
      </c>
      <c r="K21" s="26">
        <v>0</v>
      </c>
      <c r="L21" s="42">
        <v>0</v>
      </c>
    </row>
    <row r="22" spans="1:12" ht="15" customHeight="1" x14ac:dyDescent="0.25">
      <c r="A22" s="7" t="str">
        <f>MOU!A18</f>
        <v>Unemployment Insurance (UI) programs</v>
      </c>
      <c r="B22" s="31"/>
      <c r="C22" s="8"/>
      <c r="D22" s="8"/>
      <c r="E22" s="10"/>
      <c r="F22" s="14"/>
      <c r="G22" s="33"/>
      <c r="H22" s="5"/>
      <c r="I22" s="54"/>
      <c r="J22" s="8"/>
      <c r="K22" s="8"/>
      <c r="L22" s="41"/>
    </row>
    <row r="23" spans="1:12" ht="16.5" customHeight="1" x14ac:dyDescent="0.25">
      <c r="A23" s="7" t="e">
        <f>MOU!#REF!</f>
        <v>#REF!</v>
      </c>
      <c r="B23" s="10"/>
      <c r="C23" s="9"/>
      <c r="D23" s="9"/>
      <c r="E23" s="10"/>
      <c r="F23" s="14"/>
      <c r="G23" s="33"/>
      <c r="H23" s="18"/>
      <c r="I23" s="33"/>
      <c r="J23" s="26"/>
      <c r="K23" s="26"/>
      <c r="L23" s="42"/>
    </row>
    <row r="24" spans="1:12" ht="16.5" customHeight="1" x14ac:dyDescent="0.25">
      <c r="A24" s="7" t="e">
        <f>MOU!#REF!</f>
        <v>#REF!</v>
      </c>
      <c r="B24" s="10"/>
      <c r="C24" s="9"/>
      <c r="D24" s="11"/>
      <c r="E24" s="10"/>
      <c r="F24" s="14"/>
      <c r="G24" s="33"/>
      <c r="H24" s="18"/>
      <c r="I24" s="33"/>
      <c r="J24" s="26"/>
      <c r="K24" s="26"/>
      <c r="L24" s="42"/>
    </row>
    <row r="25" spans="1:12" ht="16.5" customHeight="1" x14ac:dyDescent="0.25">
      <c r="A25" s="7" t="e">
        <f>MOU!#REF!</f>
        <v>#REF!</v>
      </c>
      <c r="B25" s="10"/>
      <c r="C25" s="9"/>
      <c r="D25" s="9"/>
      <c r="E25" s="10"/>
      <c r="F25" s="14"/>
      <c r="G25" s="33"/>
      <c r="H25" s="18"/>
      <c r="I25" s="33"/>
      <c r="J25" s="26"/>
      <c r="K25" s="26"/>
      <c r="L25" s="42"/>
    </row>
    <row r="26" spans="1:12" ht="16.5" customHeight="1" x14ac:dyDescent="0.25">
      <c r="A26" s="2" t="s">
        <v>18</v>
      </c>
      <c r="B26" s="24">
        <f>SUM(B6:B25)</f>
        <v>18</v>
      </c>
      <c r="C26" s="8"/>
      <c r="D26" s="8"/>
      <c r="E26" s="31" t="e">
        <f>SUM(E6:E25)</f>
        <v>#REF!</v>
      </c>
      <c r="F26" s="30" t="e">
        <f>SUM(F6:F25)</f>
        <v>#REF!</v>
      </c>
      <c r="G26" s="3" t="e">
        <f>SUM(G6:G25)</f>
        <v>#REF!</v>
      </c>
      <c r="H26" s="19"/>
      <c r="I26" s="3" t="e">
        <f>SUM(I6:I25)</f>
        <v>#REF!</v>
      </c>
      <c r="J26" s="3">
        <f t="shared" ref="J26:K26" si="5">SUM(J6:J25)</f>
        <v>0</v>
      </c>
      <c r="K26" s="3">
        <f t="shared" si="5"/>
        <v>0</v>
      </c>
      <c r="L26" s="41"/>
    </row>
    <row r="27" spans="1:12" x14ac:dyDescent="0.25">
      <c r="E27" t="s">
        <v>45</v>
      </c>
      <c r="F27" s="32">
        <v>0</v>
      </c>
      <c r="L27" s="41"/>
    </row>
    <row r="28" spans="1:12" x14ac:dyDescent="0.25">
      <c r="A28" s="246" t="s">
        <v>20</v>
      </c>
      <c r="B28" s="247"/>
      <c r="C28" s="247"/>
      <c r="D28" s="247"/>
      <c r="E28" s="247"/>
      <c r="F28" s="247"/>
      <c r="G28" s="247"/>
      <c r="I28" s="58">
        <v>1</v>
      </c>
      <c r="L28" s="29">
        <f t="shared" ref="L28" si="6">SUM(L6:L27)</f>
        <v>0</v>
      </c>
    </row>
    <row r="29" spans="1:12" x14ac:dyDescent="0.25">
      <c r="A29" s="247"/>
      <c r="B29" s="247"/>
      <c r="C29" s="247"/>
      <c r="D29" s="247"/>
      <c r="E29" s="247"/>
      <c r="F29" s="247"/>
      <c r="G29" s="247"/>
    </row>
    <row r="30" spans="1:12" x14ac:dyDescent="0.25">
      <c r="A30" s="247"/>
      <c r="B30" s="247"/>
      <c r="C30" s="247"/>
      <c r="D30" s="247"/>
      <c r="E30" s="247"/>
      <c r="F30" s="247"/>
      <c r="G30" s="247"/>
    </row>
    <row r="31" spans="1:12" x14ac:dyDescent="0.25">
      <c r="A31" s="247"/>
      <c r="B31" s="247"/>
      <c r="C31" s="247"/>
      <c r="D31" s="247"/>
      <c r="E31" s="247"/>
      <c r="F31" s="247"/>
      <c r="G31" s="247"/>
    </row>
  </sheetData>
  <mergeCells count="15">
    <mergeCell ref="L4:L5"/>
    <mergeCell ref="I3:L3"/>
    <mergeCell ref="A1:L1"/>
    <mergeCell ref="A2:L2"/>
    <mergeCell ref="A28:G31"/>
    <mergeCell ref="I4:I5"/>
    <mergeCell ref="J4:J5"/>
    <mergeCell ref="K4:K5"/>
    <mergeCell ref="A3:A5"/>
    <mergeCell ref="B3:B5"/>
    <mergeCell ref="C3:C5"/>
    <mergeCell ref="D3:D5"/>
    <mergeCell ref="E3:E5"/>
    <mergeCell ref="F3:F5"/>
    <mergeCell ref="G3:G5"/>
  </mergeCells>
  <pageMargins left="0" right="0" top="0" bottom="0" header="0" footer="0"/>
  <pageSetup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L33"/>
  <sheetViews>
    <sheetView topLeftCell="A7" zoomScaleNormal="100" workbookViewId="0">
      <selection activeCell="A18" sqref="A18"/>
    </sheetView>
  </sheetViews>
  <sheetFormatPr defaultRowHeight="15" x14ac:dyDescent="0.25"/>
  <cols>
    <col min="1" max="1" width="44.42578125" bestFit="1" customWidth="1"/>
    <col min="2" max="2" width="15" customWidth="1"/>
    <col min="5" max="5" width="12.42578125" customWidth="1"/>
    <col min="6" max="6" width="19" customWidth="1"/>
    <col min="7" max="7" width="14.42578125" customWidth="1"/>
    <col min="9" max="9" width="13.42578125" customWidth="1"/>
    <col min="10" max="10" width="12.28515625" customWidth="1"/>
    <col min="11" max="11" width="11.28515625" customWidth="1"/>
  </cols>
  <sheetData>
    <row r="1" spans="1:12" ht="26.25" x14ac:dyDescent="0.4">
      <c r="A1" s="259" t="s">
        <v>26</v>
      </c>
      <c r="B1" s="259"/>
      <c r="C1" s="259"/>
      <c r="D1" s="259"/>
      <c r="E1" s="259"/>
      <c r="F1" s="259"/>
      <c r="G1" s="259"/>
      <c r="H1" s="259"/>
      <c r="I1" s="259"/>
      <c r="J1" s="259"/>
      <c r="K1" s="259"/>
      <c r="L1" s="259"/>
    </row>
    <row r="2" spans="1:12" ht="26.25" x14ac:dyDescent="0.4">
      <c r="A2" s="260" t="s">
        <v>1</v>
      </c>
      <c r="B2" s="260"/>
      <c r="C2" s="260"/>
      <c r="D2" s="260"/>
      <c r="E2" s="260"/>
      <c r="F2" s="260"/>
      <c r="G2" s="260"/>
      <c r="H2" s="260"/>
      <c r="I2" s="260"/>
      <c r="J2" s="260"/>
      <c r="K2" s="260"/>
      <c r="L2" s="260"/>
    </row>
    <row r="3" spans="1:12" ht="16.5" customHeight="1" x14ac:dyDescent="0.25">
      <c r="A3" s="23"/>
      <c r="B3" s="23"/>
      <c r="C3" s="23"/>
      <c r="D3" s="23"/>
      <c r="E3" s="23"/>
      <c r="F3" s="23"/>
      <c r="G3" s="23"/>
      <c r="I3" s="256" t="s">
        <v>24</v>
      </c>
      <c r="J3" s="257"/>
      <c r="K3" s="257"/>
      <c r="L3" s="257"/>
    </row>
    <row r="4" spans="1:12" ht="16.5" customHeight="1" x14ac:dyDescent="0.25">
      <c r="A4" s="262" t="s">
        <v>5</v>
      </c>
      <c r="B4" s="264" t="s">
        <v>3</v>
      </c>
      <c r="C4" s="262" t="s">
        <v>6</v>
      </c>
      <c r="D4" s="262" t="s">
        <v>7</v>
      </c>
      <c r="E4" s="266" t="s">
        <v>21</v>
      </c>
      <c r="F4" s="264" t="s">
        <v>22</v>
      </c>
      <c r="G4" s="264" t="s">
        <v>23</v>
      </c>
      <c r="I4" s="258"/>
      <c r="J4" s="255"/>
      <c r="K4" s="255"/>
      <c r="L4" s="255"/>
    </row>
    <row r="5" spans="1:12" ht="16.5" customHeight="1" x14ac:dyDescent="0.25">
      <c r="A5" s="262"/>
      <c r="B5" s="264"/>
      <c r="C5" s="262"/>
      <c r="D5" s="262"/>
      <c r="E5" s="266"/>
      <c r="F5" s="264"/>
      <c r="G5" s="264"/>
      <c r="H5" s="12"/>
      <c r="I5" s="261" t="s">
        <v>11</v>
      </c>
      <c r="J5" s="254" t="s">
        <v>12</v>
      </c>
      <c r="K5" s="254" t="s">
        <v>13</v>
      </c>
      <c r="L5" s="254" t="s">
        <v>46</v>
      </c>
    </row>
    <row r="6" spans="1:12" ht="33" customHeight="1" x14ac:dyDescent="0.25">
      <c r="A6" s="263"/>
      <c r="B6" s="265"/>
      <c r="C6" s="263"/>
      <c r="D6" s="263"/>
      <c r="E6" s="267"/>
      <c r="F6" s="265"/>
      <c r="G6" s="265"/>
      <c r="H6" s="13"/>
      <c r="I6" s="258"/>
      <c r="J6" s="255"/>
      <c r="K6" s="255"/>
      <c r="L6" s="255"/>
    </row>
    <row r="7" spans="1:12" ht="16.5" customHeight="1" x14ac:dyDescent="0.25">
      <c r="A7" s="7" t="str">
        <f>MOU!A4</f>
        <v>WIOA Adult, Dislocated Workers, and Youth Programs</v>
      </c>
      <c r="B7" s="10"/>
      <c r="C7" s="9" t="e">
        <f>#REF!</f>
        <v>#REF!</v>
      </c>
      <c r="D7" s="9" t="e">
        <f>#REF!</f>
        <v>#REF!</v>
      </c>
      <c r="E7" s="10" t="e">
        <f>D7/37.5</f>
        <v>#REF!</v>
      </c>
      <c r="F7" s="14" t="e">
        <f>E7/$E$27</f>
        <v>#REF!</v>
      </c>
      <c r="G7" s="15" t="e">
        <f>F7*$F$28</f>
        <v>#REF!</v>
      </c>
      <c r="H7" s="13"/>
      <c r="I7" s="15" t="e">
        <f>G7</f>
        <v>#REF!</v>
      </c>
      <c r="J7" s="26">
        <v>0</v>
      </c>
      <c r="K7" s="26">
        <v>0</v>
      </c>
      <c r="L7" s="42">
        <v>0</v>
      </c>
    </row>
    <row r="8" spans="1:12" ht="16.5" customHeight="1" x14ac:dyDescent="0.25">
      <c r="A8" s="7" t="str">
        <f>MOU!A8</f>
        <v>Additional Partner - Re-employment Services Eligibility and Assessment</v>
      </c>
      <c r="B8" s="10"/>
      <c r="C8" s="9" t="e">
        <f>#REF!</f>
        <v>#REF!</v>
      </c>
      <c r="D8" s="9" t="e">
        <f>#REF!</f>
        <v>#REF!</v>
      </c>
      <c r="E8" s="10" t="e">
        <f t="shared" ref="E8:E22" si="0">D8/37.5</f>
        <v>#REF!</v>
      </c>
      <c r="F8" s="14" t="e">
        <f t="shared" ref="F8:F22" si="1">E8/$E$27</f>
        <v>#REF!</v>
      </c>
      <c r="G8" s="15" t="e">
        <f t="shared" ref="G8:G22" si="2">F8*$F$28</f>
        <v>#REF!</v>
      </c>
      <c r="H8" s="13"/>
      <c r="I8" s="15" t="e">
        <f>G8</f>
        <v>#REF!</v>
      </c>
      <c r="J8" s="26">
        <v>0</v>
      </c>
      <c r="K8" s="26">
        <v>0</v>
      </c>
      <c r="L8" s="42">
        <v>0</v>
      </c>
    </row>
    <row r="9" spans="1:12" ht="15" customHeight="1" x14ac:dyDescent="0.25">
      <c r="A9" s="7" t="str">
        <f>MOU!A9</f>
        <v>Additional Partner - Supplemental Nutrition Assistance Program</v>
      </c>
      <c r="B9" s="57"/>
      <c r="C9" s="9" t="e">
        <f>#REF!</f>
        <v>#REF!</v>
      </c>
      <c r="D9" s="9" t="e">
        <f>#REF!</f>
        <v>#REF!</v>
      </c>
      <c r="E9" s="10" t="e">
        <f t="shared" si="0"/>
        <v>#REF!</v>
      </c>
      <c r="F9" s="14" t="e">
        <f t="shared" si="1"/>
        <v>#REF!</v>
      </c>
      <c r="G9" s="15" t="e">
        <f t="shared" si="2"/>
        <v>#REF!</v>
      </c>
      <c r="H9" s="53"/>
      <c r="I9" s="15" t="e">
        <f>G9</f>
        <v>#REF!</v>
      </c>
      <c r="J9" s="8"/>
      <c r="K9" s="8"/>
      <c r="L9" s="41"/>
    </row>
    <row r="10" spans="1:12" ht="16.5" customHeight="1" x14ac:dyDescent="0.25">
      <c r="A10" s="7" t="str">
        <f>MOU!A10</f>
        <v>Trade Adjustment Assistance (TAA)</v>
      </c>
      <c r="B10" s="52"/>
      <c r="C10" s="9" t="e">
        <f>#REF!</f>
        <v>#REF!</v>
      </c>
      <c r="D10" s="9" t="e">
        <f>#REF!</f>
        <v>#REF!</v>
      </c>
      <c r="E10" s="10" t="e">
        <f t="shared" si="0"/>
        <v>#REF!</v>
      </c>
      <c r="F10" s="14" t="e">
        <f t="shared" si="1"/>
        <v>#REF!</v>
      </c>
      <c r="G10" s="15" t="e">
        <f t="shared" si="2"/>
        <v>#REF!</v>
      </c>
      <c r="H10" s="13"/>
      <c r="I10" s="15" t="e">
        <f t="shared" ref="I10:I22" si="3">G10</f>
        <v>#REF!</v>
      </c>
      <c r="J10" s="26">
        <v>0</v>
      </c>
      <c r="K10" s="26">
        <v>0</v>
      </c>
      <c r="L10" s="42">
        <v>0</v>
      </c>
    </row>
    <row r="11" spans="1:12" ht="16.5" customHeight="1" x14ac:dyDescent="0.25">
      <c r="A11" s="7" t="str">
        <f>MOU!A11</f>
        <v>Supplemental Nutrition Assistance Program</v>
      </c>
      <c r="B11" s="52"/>
      <c r="C11" s="9" t="e">
        <f>#REF!</f>
        <v>#REF!</v>
      </c>
      <c r="D11" s="9" t="e">
        <f>#REF!</f>
        <v>#REF!</v>
      </c>
      <c r="E11" s="10" t="e">
        <f t="shared" si="0"/>
        <v>#REF!</v>
      </c>
      <c r="F11" s="14" t="e">
        <f t="shared" si="1"/>
        <v>#REF!</v>
      </c>
      <c r="G11" s="15" t="e">
        <f t="shared" si="2"/>
        <v>#REF!</v>
      </c>
      <c r="H11" s="13"/>
      <c r="I11" s="15" t="e">
        <f t="shared" si="3"/>
        <v>#REF!</v>
      </c>
      <c r="J11" s="26">
        <v>0</v>
      </c>
      <c r="K11" s="26">
        <v>0</v>
      </c>
      <c r="L11" s="42">
        <v>0</v>
      </c>
    </row>
    <row r="12" spans="1:12" ht="16.5" customHeight="1" x14ac:dyDescent="0.25">
      <c r="A12" s="7" t="e">
        <f>MOU!#REF!</f>
        <v>#REF!</v>
      </c>
      <c r="B12" s="10"/>
      <c r="C12" s="9" t="e">
        <f>#REF!</f>
        <v>#REF!</v>
      </c>
      <c r="D12" s="9" t="e">
        <f>#REF!</f>
        <v>#REF!</v>
      </c>
      <c r="E12" s="10" t="e">
        <f t="shared" si="0"/>
        <v>#REF!</v>
      </c>
      <c r="F12" s="14" t="e">
        <f t="shared" si="1"/>
        <v>#REF!</v>
      </c>
      <c r="G12" s="15" t="e">
        <f t="shared" si="2"/>
        <v>#REF!</v>
      </c>
      <c r="H12" s="13"/>
      <c r="I12" s="15" t="e">
        <f t="shared" si="3"/>
        <v>#REF!</v>
      </c>
      <c r="J12" s="26">
        <v>0</v>
      </c>
      <c r="K12" s="26">
        <v>0</v>
      </c>
      <c r="L12" s="42">
        <v>0</v>
      </c>
    </row>
    <row r="13" spans="1:12" ht="16.5" customHeight="1" x14ac:dyDescent="0.25">
      <c r="A13" s="7" t="str">
        <f>MOU!A6</f>
        <v>Wagner-Peyser Employment Services (ES)</v>
      </c>
      <c r="B13" s="10"/>
      <c r="C13" s="9" t="e">
        <f>#REF!</f>
        <v>#REF!</v>
      </c>
      <c r="D13" s="9" t="e">
        <f>#REF!</f>
        <v>#REF!</v>
      </c>
      <c r="E13" s="10" t="e">
        <f t="shared" si="0"/>
        <v>#REF!</v>
      </c>
      <c r="F13" s="14" t="e">
        <f t="shared" si="1"/>
        <v>#REF!</v>
      </c>
      <c r="G13" s="15" t="e">
        <f t="shared" si="2"/>
        <v>#REF!</v>
      </c>
      <c r="H13" s="13"/>
      <c r="I13" s="15" t="e">
        <f t="shared" si="3"/>
        <v>#REF!</v>
      </c>
      <c r="J13" s="26">
        <v>0</v>
      </c>
      <c r="K13" s="26">
        <v>0</v>
      </c>
      <c r="L13" s="42">
        <v>0</v>
      </c>
    </row>
    <row r="14" spans="1:12" ht="16.5" customHeight="1" x14ac:dyDescent="0.25">
      <c r="A14" s="7" t="e">
        <f>MOU!#REF!</f>
        <v>#REF!</v>
      </c>
      <c r="B14" s="52"/>
      <c r="C14" s="9" t="e">
        <f>#REF!</f>
        <v>#REF!</v>
      </c>
      <c r="D14" s="9" t="e">
        <f>#REF!</f>
        <v>#REF!</v>
      </c>
      <c r="E14" s="10" t="e">
        <f t="shared" si="0"/>
        <v>#REF!</v>
      </c>
      <c r="F14" s="14" t="e">
        <f t="shared" si="1"/>
        <v>#REF!</v>
      </c>
      <c r="G14" s="15" t="e">
        <f t="shared" si="2"/>
        <v>#REF!</v>
      </c>
      <c r="H14" s="13"/>
      <c r="I14" s="15" t="e">
        <f t="shared" si="3"/>
        <v>#REF!</v>
      </c>
      <c r="J14" s="26">
        <v>0</v>
      </c>
      <c r="K14" s="26">
        <v>0</v>
      </c>
      <c r="L14" s="42">
        <v>0</v>
      </c>
    </row>
    <row r="15" spans="1:12" ht="16.5" customHeight="1" x14ac:dyDescent="0.25">
      <c r="A15" s="7" t="s">
        <v>80</v>
      </c>
      <c r="B15" s="10"/>
      <c r="C15" s="9" t="e">
        <f>#REF!</f>
        <v>#REF!</v>
      </c>
      <c r="D15" s="9" t="e">
        <f>#REF!</f>
        <v>#REF!</v>
      </c>
      <c r="E15" s="10" t="e">
        <f t="shared" si="0"/>
        <v>#REF!</v>
      </c>
      <c r="F15" s="14" t="e">
        <f t="shared" si="1"/>
        <v>#REF!</v>
      </c>
      <c r="G15" s="15" t="e">
        <f t="shared" si="2"/>
        <v>#REF!</v>
      </c>
      <c r="H15" s="13"/>
      <c r="I15" s="15" t="e">
        <f t="shared" si="3"/>
        <v>#REF!</v>
      </c>
      <c r="J15" s="26">
        <v>0</v>
      </c>
      <c r="K15" s="26">
        <v>0</v>
      </c>
      <c r="L15" s="42">
        <v>0</v>
      </c>
    </row>
    <row r="16" spans="1:12" ht="16.5" customHeight="1" x14ac:dyDescent="0.25">
      <c r="A16" s="7" t="s">
        <v>81</v>
      </c>
      <c r="B16" s="10"/>
      <c r="C16" s="9" t="e">
        <f>#REF!</f>
        <v>#REF!</v>
      </c>
      <c r="D16" s="9" t="e">
        <f>#REF!</f>
        <v>#REF!</v>
      </c>
      <c r="E16" s="10" t="e">
        <f t="shared" si="0"/>
        <v>#REF!</v>
      </c>
      <c r="F16" s="14" t="e">
        <f t="shared" si="1"/>
        <v>#REF!</v>
      </c>
      <c r="G16" s="15" t="e">
        <f t="shared" si="2"/>
        <v>#REF!</v>
      </c>
      <c r="H16" s="13"/>
      <c r="I16" s="15" t="e">
        <f t="shared" si="3"/>
        <v>#REF!</v>
      </c>
      <c r="J16" s="26">
        <v>0</v>
      </c>
      <c r="K16" s="26">
        <v>0</v>
      </c>
      <c r="L16" s="42">
        <v>0</v>
      </c>
    </row>
    <row r="17" spans="1:12" ht="16.5" customHeight="1" x14ac:dyDescent="0.25">
      <c r="A17" s="7" t="s">
        <v>79</v>
      </c>
      <c r="B17" s="10"/>
      <c r="C17" s="9" t="e">
        <f>#REF!</f>
        <v>#REF!</v>
      </c>
      <c r="D17" s="9" t="e">
        <f>#REF!</f>
        <v>#REF!</v>
      </c>
      <c r="E17" s="10" t="e">
        <f t="shared" si="0"/>
        <v>#REF!</v>
      </c>
      <c r="F17" s="14" t="e">
        <f t="shared" si="1"/>
        <v>#REF!</v>
      </c>
      <c r="G17" s="15" t="e">
        <f t="shared" si="2"/>
        <v>#REF!</v>
      </c>
      <c r="H17" s="13"/>
      <c r="I17" s="15" t="e">
        <f t="shared" si="3"/>
        <v>#REF!</v>
      </c>
      <c r="J17" s="26">
        <v>0</v>
      </c>
      <c r="K17" s="26">
        <v>0</v>
      </c>
      <c r="L17" s="42">
        <v>0</v>
      </c>
    </row>
    <row r="18" spans="1:12" ht="16.5" customHeight="1" x14ac:dyDescent="0.25">
      <c r="A18" s="7"/>
      <c r="B18" s="10"/>
      <c r="C18" s="9" t="e">
        <f>#REF!</f>
        <v>#REF!</v>
      </c>
      <c r="D18" s="9" t="e">
        <f>#REF!</f>
        <v>#REF!</v>
      </c>
      <c r="E18" s="10" t="e">
        <f t="shared" si="0"/>
        <v>#REF!</v>
      </c>
      <c r="F18" s="14" t="e">
        <f t="shared" si="1"/>
        <v>#REF!</v>
      </c>
      <c r="G18" s="15" t="e">
        <f t="shared" si="2"/>
        <v>#REF!</v>
      </c>
      <c r="H18" s="13"/>
      <c r="I18" s="15" t="e">
        <f t="shared" si="3"/>
        <v>#REF!</v>
      </c>
      <c r="J18" s="26">
        <v>0</v>
      </c>
      <c r="K18" s="26">
        <v>0</v>
      </c>
      <c r="L18" s="42">
        <v>0</v>
      </c>
    </row>
    <row r="19" spans="1:12" ht="16.5" customHeight="1" x14ac:dyDescent="0.25">
      <c r="A19" s="7" t="str">
        <f>MOU!A12</f>
        <v>Senior Community Service Employment Program (SCSEP)</v>
      </c>
      <c r="B19" s="10"/>
      <c r="C19" s="9" t="e">
        <f>#REF!</f>
        <v>#REF!</v>
      </c>
      <c r="D19" s="9" t="e">
        <f>#REF!</f>
        <v>#REF!</v>
      </c>
      <c r="E19" s="10" t="e">
        <f t="shared" si="0"/>
        <v>#REF!</v>
      </c>
      <c r="F19" s="14" t="e">
        <f t="shared" si="1"/>
        <v>#REF!</v>
      </c>
      <c r="G19" s="15" t="e">
        <f t="shared" si="2"/>
        <v>#REF!</v>
      </c>
      <c r="H19" s="13"/>
      <c r="I19" s="15" t="e">
        <f t="shared" si="3"/>
        <v>#REF!</v>
      </c>
      <c r="J19" s="26">
        <v>0</v>
      </c>
      <c r="K19" s="26">
        <v>0</v>
      </c>
      <c r="L19" s="42">
        <v>0</v>
      </c>
    </row>
    <row r="20" spans="1:12" ht="16.5" customHeight="1" x14ac:dyDescent="0.25">
      <c r="A20" s="7" t="str">
        <f>MOU!A12</f>
        <v>Senior Community Service Employment Program (SCSEP)</v>
      </c>
      <c r="B20" s="52"/>
      <c r="C20" s="9" t="e">
        <f>#REF!</f>
        <v>#REF!</v>
      </c>
      <c r="D20" s="9" t="e">
        <f>#REF!</f>
        <v>#REF!</v>
      </c>
      <c r="E20" s="10" t="e">
        <f t="shared" si="0"/>
        <v>#REF!</v>
      </c>
      <c r="F20" s="14" t="e">
        <f t="shared" si="1"/>
        <v>#REF!</v>
      </c>
      <c r="G20" s="15" t="e">
        <f t="shared" si="2"/>
        <v>#REF!</v>
      </c>
      <c r="H20" s="13"/>
      <c r="I20" s="15" t="e">
        <f t="shared" si="3"/>
        <v>#REF!</v>
      </c>
      <c r="J20" s="26">
        <v>0</v>
      </c>
      <c r="K20" s="26">
        <v>0</v>
      </c>
      <c r="L20" s="42">
        <v>0</v>
      </c>
    </row>
    <row r="21" spans="1:12" ht="16.5" customHeight="1" x14ac:dyDescent="0.25">
      <c r="A21" s="7" t="str">
        <f>MOU!A16</f>
        <v xml:space="preserve"> Community Services Block Grant Act (CSBG) </v>
      </c>
      <c r="B21" s="10"/>
      <c r="C21" s="9" t="e">
        <f>#REF!</f>
        <v>#REF!</v>
      </c>
      <c r="D21" s="9" t="e">
        <f>#REF!</f>
        <v>#REF!</v>
      </c>
      <c r="E21" s="10" t="e">
        <f t="shared" si="0"/>
        <v>#REF!</v>
      </c>
      <c r="F21" s="14" t="e">
        <f t="shared" si="1"/>
        <v>#REF!</v>
      </c>
      <c r="G21" s="15" t="e">
        <f t="shared" si="2"/>
        <v>#REF!</v>
      </c>
      <c r="H21" s="13"/>
      <c r="I21" s="15" t="e">
        <f t="shared" si="3"/>
        <v>#REF!</v>
      </c>
      <c r="J21" s="26">
        <v>0</v>
      </c>
      <c r="K21" s="26">
        <v>0</v>
      </c>
      <c r="L21" s="42">
        <v>0</v>
      </c>
    </row>
    <row r="22" spans="1:12" ht="16.5" customHeight="1" x14ac:dyDescent="0.25">
      <c r="A22" s="7">
        <f>MOU!A17</f>
        <v>0</v>
      </c>
      <c r="B22" s="10"/>
      <c r="C22" s="9" t="e">
        <f>#REF!</f>
        <v>#REF!</v>
      </c>
      <c r="D22" s="9" t="e">
        <f>#REF!</f>
        <v>#REF!</v>
      </c>
      <c r="E22" s="10" t="e">
        <f t="shared" si="0"/>
        <v>#REF!</v>
      </c>
      <c r="F22" s="14" t="e">
        <f t="shared" si="1"/>
        <v>#REF!</v>
      </c>
      <c r="G22" s="15" t="e">
        <f t="shared" si="2"/>
        <v>#REF!</v>
      </c>
      <c r="H22" s="13"/>
      <c r="I22" s="15" t="e">
        <f t="shared" si="3"/>
        <v>#REF!</v>
      </c>
      <c r="J22" s="26">
        <v>0</v>
      </c>
      <c r="K22" s="26">
        <v>0</v>
      </c>
      <c r="L22" s="42">
        <v>0</v>
      </c>
    </row>
    <row r="23" spans="1:12" ht="15" customHeight="1" x14ac:dyDescent="0.25">
      <c r="A23" s="7" t="str">
        <f>MOU!A18</f>
        <v>Unemployment Insurance (UI) programs</v>
      </c>
      <c r="B23" s="31"/>
      <c r="C23" s="8"/>
      <c r="D23" s="8"/>
      <c r="E23" s="10"/>
      <c r="F23" s="14"/>
      <c r="G23" s="15"/>
      <c r="H23" s="53"/>
      <c r="I23" s="8"/>
      <c r="J23" s="8"/>
      <c r="K23" s="8"/>
      <c r="L23" s="41"/>
    </row>
    <row r="24" spans="1:12" ht="16.5" customHeight="1" x14ac:dyDescent="0.25">
      <c r="A24" s="7" t="e">
        <f>MOU!#REF!</f>
        <v>#REF!</v>
      </c>
      <c r="B24" s="9"/>
      <c r="C24" s="9"/>
      <c r="D24" s="9"/>
      <c r="E24" s="10"/>
      <c r="F24" s="14"/>
      <c r="G24" s="15"/>
      <c r="H24" s="13"/>
      <c r="I24" s="15"/>
      <c r="J24" s="26"/>
      <c r="K24" s="26"/>
      <c r="L24" s="42"/>
    </row>
    <row r="25" spans="1:12" ht="16.5" customHeight="1" x14ac:dyDescent="0.25">
      <c r="A25" s="7" t="e">
        <f>MOU!#REF!</f>
        <v>#REF!</v>
      </c>
      <c r="B25" s="9"/>
      <c r="C25" s="9"/>
      <c r="D25" s="11"/>
      <c r="E25" s="10"/>
      <c r="F25" s="14"/>
      <c r="G25" s="15"/>
      <c r="H25" s="13"/>
      <c r="I25" s="15"/>
      <c r="J25" s="26"/>
      <c r="K25" s="26"/>
      <c r="L25" s="42"/>
    </row>
    <row r="26" spans="1:12" ht="16.5" customHeight="1" x14ac:dyDescent="0.25">
      <c r="A26" s="7" t="e">
        <f>MOU!#REF!</f>
        <v>#REF!</v>
      </c>
      <c r="B26" s="9"/>
      <c r="C26" s="9"/>
      <c r="D26" s="9"/>
      <c r="E26" s="10"/>
      <c r="F26" s="14"/>
      <c r="G26" s="15"/>
      <c r="H26" s="13"/>
      <c r="I26" s="15"/>
      <c r="J26" s="26"/>
      <c r="K26" s="26"/>
      <c r="L26" s="42"/>
    </row>
    <row r="27" spans="1:12" ht="16.5" customHeight="1" x14ac:dyDescent="0.25">
      <c r="A27" s="2" t="s">
        <v>25</v>
      </c>
      <c r="B27" s="24">
        <f>SUM(B7:B8,B12:B13,B15:B19,B21:B22,B24:B26)</f>
        <v>0</v>
      </c>
      <c r="C27" s="8"/>
      <c r="D27" s="8"/>
      <c r="E27" s="31" t="e">
        <f>SUM(E7:E26)</f>
        <v>#REF!</v>
      </c>
      <c r="F27" s="30" t="e">
        <f>SUM(F7:F26)</f>
        <v>#REF!</v>
      </c>
      <c r="G27" s="3" t="e">
        <f>SUM(G7:G26)</f>
        <v>#REF!</v>
      </c>
      <c r="H27" s="17"/>
      <c r="I27" s="22" t="e">
        <f>SUM(I7:I26)</f>
        <v>#REF!</v>
      </c>
      <c r="J27" s="22">
        <f t="shared" ref="J27:K27" si="4">SUM(J7:J26)</f>
        <v>0</v>
      </c>
      <c r="K27" s="22">
        <f t="shared" si="4"/>
        <v>0</v>
      </c>
      <c r="L27" s="41"/>
    </row>
    <row r="28" spans="1:12" x14ac:dyDescent="0.25">
      <c r="E28" t="s">
        <v>45</v>
      </c>
      <c r="F28" s="35">
        <v>0</v>
      </c>
    </row>
    <row r="29" spans="1:12" x14ac:dyDescent="0.25">
      <c r="A29" s="246" t="s">
        <v>27</v>
      </c>
      <c r="B29" s="247"/>
      <c r="C29" s="247"/>
      <c r="D29" s="247"/>
      <c r="E29" s="247"/>
      <c r="F29" s="247"/>
      <c r="G29" s="247"/>
      <c r="H29" s="247"/>
      <c r="I29" s="247"/>
      <c r="J29" s="247"/>
      <c r="K29" s="247"/>
    </row>
    <row r="30" spans="1:12" x14ac:dyDescent="0.25">
      <c r="A30" s="247"/>
      <c r="B30" s="247"/>
      <c r="C30" s="247"/>
      <c r="D30" s="247"/>
      <c r="E30" s="247"/>
      <c r="F30" s="247"/>
      <c r="G30" s="247"/>
      <c r="H30" s="247"/>
      <c r="I30" s="247"/>
      <c r="J30" s="247"/>
      <c r="K30" s="247"/>
    </row>
    <row r="31" spans="1:12" x14ac:dyDescent="0.25">
      <c r="A31" s="247"/>
      <c r="B31" s="247"/>
      <c r="C31" s="247"/>
      <c r="D31" s="247"/>
      <c r="E31" s="247"/>
      <c r="F31" s="247"/>
      <c r="G31" s="247"/>
      <c r="H31" s="247"/>
      <c r="I31" s="247"/>
      <c r="J31" s="247"/>
      <c r="K31" s="247"/>
    </row>
    <row r="32" spans="1:12" x14ac:dyDescent="0.25">
      <c r="A32" s="247"/>
      <c r="B32" s="247"/>
      <c r="C32" s="247"/>
      <c r="D32" s="247"/>
      <c r="E32" s="247"/>
      <c r="F32" s="247"/>
      <c r="G32" s="247"/>
      <c r="H32" s="247"/>
      <c r="I32" s="247"/>
      <c r="J32" s="247"/>
      <c r="K32" s="247"/>
    </row>
    <row r="33" spans="9:9" x14ac:dyDescent="0.25">
      <c r="I33" s="37">
        <v>1</v>
      </c>
    </row>
  </sheetData>
  <mergeCells count="15">
    <mergeCell ref="L5:L6"/>
    <mergeCell ref="I3:L4"/>
    <mergeCell ref="A1:L1"/>
    <mergeCell ref="A2:L2"/>
    <mergeCell ref="A29:K32"/>
    <mergeCell ref="I5:I6"/>
    <mergeCell ref="J5:J6"/>
    <mergeCell ref="K5:K6"/>
    <mergeCell ref="A4:A6"/>
    <mergeCell ref="B4:B6"/>
    <mergeCell ref="C4:C6"/>
    <mergeCell ref="D4:D6"/>
    <mergeCell ref="E4:E6"/>
    <mergeCell ref="F4:F6"/>
    <mergeCell ref="G4:G6"/>
  </mergeCells>
  <pageMargins left="0" right="0" top="0" bottom="0" header="0" footer="0"/>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Lists</vt:lpstr>
      <vt:lpstr>MOU</vt:lpstr>
      <vt:lpstr>Sheet1</vt:lpstr>
      <vt:lpstr>One-Stop Operating Budget</vt:lpstr>
      <vt:lpstr>Cost by Allocation Base</vt:lpstr>
      <vt:lpstr>FTE</vt:lpstr>
      <vt:lpstr>Square Footage</vt:lpstr>
      <vt:lpstr>Internet Connections</vt:lpstr>
      <vt:lpstr>Telephone Lines</vt:lpstr>
      <vt:lpstr>Customers Served</vt:lpstr>
      <vt:lpstr>Direct Costs</vt:lpstr>
      <vt:lpstr>Total Contrib. by Cost Category</vt:lpstr>
      <vt:lpstr>Total Contrib Summary</vt:lpstr>
      <vt:lpstr>'Cost by Allocation Base'!Print_Area</vt:lpstr>
      <vt:lpstr>'Direct Costs'!Print_Area</vt:lpstr>
      <vt:lpstr>FTE!Print_Area</vt:lpstr>
      <vt:lpstr>MOU!Print_Area</vt:lpstr>
      <vt:lpstr>'One-Stop Operating Budget'!Print_Area</vt:lpstr>
      <vt:lpstr>'Square Footage'!Print_Area</vt:lpstr>
      <vt:lpstr>'Total Contrib Summary'!Print_Area</vt:lpstr>
      <vt:lpstr>'Total Contrib. by Cost Category'!Print_Area</vt:lpstr>
      <vt:lpstr>'One-Stop Operating Budget'!Print_Titles</vt:lpstr>
    </vt:vector>
  </TitlesOfParts>
  <Company>Tennessee Dept.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Ledbetter</dc:creator>
  <cp:lastModifiedBy>Christi Chapman</cp:lastModifiedBy>
  <cp:lastPrinted>2023-06-05T20:10:37Z</cp:lastPrinted>
  <dcterms:created xsi:type="dcterms:W3CDTF">2017-04-03T16:18:41Z</dcterms:created>
  <dcterms:modified xsi:type="dcterms:W3CDTF">2026-06-22T14:13:54Z</dcterms:modified>
</cp:coreProperties>
</file>